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ight jobs\10351 - 10400\10393 - Net Zero Mansion in Hampstead\04_4 Building LCA\PN_WLC\Model\"/>
    </mc:Choice>
  </mc:AlternateContent>
  <xr:revisionPtr revIDLastSave="0" documentId="13_ncr:1_{38DD5609-4C44-4069-9996-3FEEAAFA1EBA}" xr6:coauthVersionLast="47" xr6:coauthVersionMax="47" xr10:uidLastSave="{00000000-0000-0000-0000-000000000000}"/>
  <bookViews>
    <workbookView xWindow="-108" yWindow="-108" windowWidth="23256" windowHeight="12576" xr2:uid="{F165BDE1-4DB6-4E5F-A103-FB66C7F91F4F}"/>
  </bookViews>
  <sheets>
    <sheet name="Summary" sheetId="6" r:id="rId1"/>
    <sheet name="Calculations" sheetId="17" state="hidden" r:id="rId2"/>
    <sheet name="Stairs" sheetId="9" state="hidden" r:id="rId3"/>
    <sheet name="Structure" sheetId="10" state="hidden" r:id="rId4"/>
    <sheet name="Roof, Rooflight" sheetId="11" state="hidden" r:id="rId5"/>
    <sheet name="External walls" sheetId="13" state="hidden" r:id="rId6"/>
    <sheet name="Internal finishes" sheetId="15" state="hidden" r:id="rId7"/>
    <sheet name="External works" sheetId="14" state="hidden" r:id="rId8"/>
    <sheet name="NRM" sheetId="1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5" i="6" l="1"/>
  <c r="C22" i="6"/>
  <c r="C149" i="6"/>
  <c r="C150" i="6"/>
  <c r="C65" i="6"/>
  <c r="C113" i="6"/>
  <c r="C161" i="6"/>
  <c r="C156" i="6"/>
  <c r="C96" i="6"/>
  <c r="C69" i="6"/>
  <c r="C68" i="6"/>
  <c r="C72" i="6"/>
  <c r="C58" i="6"/>
  <c r="C51" i="6"/>
  <c r="C49" i="6"/>
  <c r="C80" i="6" s="1"/>
  <c r="C46" i="6"/>
  <c r="C34" i="6"/>
  <c r="C39" i="6" s="1"/>
  <c r="C27" i="6"/>
  <c r="C33" i="6" s="1"/>
  <c r="C50" i="6"/>
  <c r="C81" i="6"/>
  <c r="C40" i="6"/>
  <c r="C64" i="6"/>
  <c r="C4" i="9"/>
  <c r="D4" i="9"/>
  <c r="C76" i="6" l="1"/>
  <c r="C77" i="6"/>
  <c r="C86" i="6"/>
  <c r="C35" i="6"/>
  <c r="C28" i="6"/>
  <c r="C32" i="6"/>
  <c r="C36" i="6"/>
  <c r="C37" i="6"/>
  <c r="C38" i="6"/>
  <c r="C29" i="6"/>
  <c r="C30" i="6"/>
  <c r="C31" i="6"/>
  <c r="C7" i="17"/>
  <c r="C4" i="17"/>
  <c r="C5" i="17"/>
  <c r="C3" i="17"/>
  <c r="B3" i="17"/>
  <c r="B5" i="17"/>
  <c r="B4" i="17"/>
  <c r="H38" i="15"/>
  <c r="H31" i="15"/>
  <c r="H30" i="15"/>
  <c r="H35" i="15"/>
  <c r="B8" i="14"/>
  <c r="B17" i="14"/>
  <c r="B8" i="15"/>
  <c r="H37" i="15"/>
  <c r="H36" i="15"/>
  <c r="H29" i="15"/>
  <c r="H25" i="15"/>
  <c r="C103" i="6" l="1"/>
  <c r="C135" i="6"/>
  <c r="C131" i="6"/>
  <c r="C121" i="6"/>
  <c r="C132" i="6"/>
  <c r="C119" i="6"/>
  <c r="C120" i="6"/>
  <c r="C106" i="6"/>
  <c r="B17" i="15"/>
  <c r="G4" i="9"/>
  <c r="G8" i="9" l="1"/>
  <c r="B26" i="10"/>
  <c r="F35" i="13"/>
  <c r="F26" i="13"/>
  <c r="F17" i="13"/>
  <c r="F8" i="13"/>
  <c r="E12" i="9"/>
  <c r="F4" i="9"/>
  <c r="C8" i="11"/>
  <c r="D8" i="11"/>
  <c r="B8" i="11"/>
  <c r="B36" i="10" l="1"/>
  <c r="E17" i="9"/>
  <c r="F8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tc={61A9BEB2-031A-4F3E-8061-920B0E3F0696}</author>
  </authors>
  <commentList>
    <comment ref="C2" authorId="0" shapeId="0" xr:uid="{61A9BEB2-031A-4F3E-8061-920B0E3F0696}">
      <text>
        <t>[Threaded comment]
Your version of Excel allows you to read this threaded comment; however, any edits to it will get removed if the file is opened in a newer version of Excel. Learn more: https://go.microsoft.com/fwlink/?linkid=870924
Comment:
    Rooflights to be approx 15% of the Warehouse floor area</t>
      </text>
    </comment>
  </commentList>
</comments>
</file>

<file path=xl/sharedStrings.xml><?xml version="1.0" encoding="utf-8"?>
<sst xmlns="http://schemas.openxmlformats.org/spreadsheetml/2006/main" count="594" uniqueCount="407">
  <si>
    <t>unit</t>
  </si>
  <si>
    <t>Free notes</t>
  </si>
  <si>
    <t>m2</t>
  </si>
  <si>
    <t>Name</t>
  </si>
  <si>
    <t>Summary - AREAS</t>
  </si>
  <si>
    <t>Summary - MATERIAL INVENTORY</t>
  </si>
  <si>
    <t>Floor</t>
  </si>
  <si>
    <t>Height (m)</t>
  </si>
  <si>
    <t>1. Substructure</t>
  </si>
  <si>
    <t>2. Superstructure</t>
  </si>
  <si>
    <t>TOTAL</t>
  </si>
  <si>
    <t>8. External works</t>
  </si>
  <si>
    <t>Summary - OPERATIONAL ENERGY AND WATER</t>
  </si>
  <si>
    <t>Upper floors</t>
  </si>
  <si>
    <t>Step volume (m3)</t>
  </si>
  <si>
    <t>Staircases (#)</t>
  </si>
  <si>
    <t>Volume (m3)</t>
  </si>
  <si>
    <t>Step height (m)</t>
  </si>
  <si>
    <t>Stairs and ramps</t>
  </si>
  <si>
    <t>Frame</t>
  </si>
  <si>
    <t>Windows and external doors</t>
  </si>
  <si>
    <t>Gas consumption</t>
  </si>
  <si>
    <t>kWh</t>
  </si>
  <si>
    <t>3. Internal finishes</t>
  </si>
  <si>
    <t>Wall finishes</t>
  </si>
  <si>
    <t>Floor finishes</t>
  </si>
  <si>
    <t>Ceiling finishes</t>
  </si>
  <si>
    <t>#</t>
  </si>
  <si>
    <t>4. Fittings, furnishings &amp; equipment</t>
  </si>
  <si>
    <t>5. Core building services</t>
  </si>
  <si>
    <t>6 Prefabricated Buildings and Building Units</t>
  </si>
  <si>
    <t>7 Work to Existing Building</t>
  </si>
  <si>
    <t>kWh/year</t>
  </si>
  <si>
    <t>0. Facilitating works</t>
  </si>
  <si>
    <t>kg</t>
  </si>
  <si>
    <t>NONE</t>
  </si>
  <si>
    <t>Heat source</t>
  </si>
  <si>
    <t xml:space="preserve"> Space heating and air conditioning</t>
  </si>
  <si>
    <t>Ventilation systems</t>
  </si>
  <si>
    <t>Fuel installations and systems</t>
  </si>
  <si>
    <t>Sanitary installations</t>
  </si>
  <si>
    <t>Disposal installations</t>
  </si>
  <si>
    <t>Water installations</t>
  </si>
  <si>
    <t>Service equipment</t>
  </si>
  <si>
    <t>Electrical installations</t>
  </si>
  <si>
    <t>Lift and conveyor installations or systems</t>
  </si>
  <si>
    <t>Fire and lightning protection</t>
  </si>
  <si>
    <t>Communication, security and control systems</t>
  </si>
  <si>
    <t>Special installations or systems</t>
  </si>
  <si>
    <t>Summary - FACILITATING WORKS</t>
  </si>
  <si>
    <t>Electricity demand - From PV panels</t>
  </si>
  <si>
    <t>m3/year</t>
  </si>
  <si>
    <t>TOTAL GIA</t>
  </si>
  <si>
    <t>Fittings, furnishings &amp; equipment</t>
  </si>
  <si>
    <t>Specifications, assumptions, free notes</t>
  </si>
  <si>
    <t>Roof + Rooflight</t>
  </si>
  <si>
    <t>Unit 1</t>
  </si>
  <si>
    <t xml:space="preserve">Area (Roof light) </t>
  </si>
  <si>
    <t xml:space="preserve">Unit no. </t>
  </si>
  <si>
    <t>Total</t>
  </si>
  <si>
    <t>Roof covering</t>
  </si>
  <si>
    <t xml:space="preserve">STAIRS (Precast concrete) </t>
  </si>
  <si>
    <t xml:space="preserve">STAIRS (Ship access) </t>
  </si>
  <si>
    <t>Length (m)</t>
  </si>
  <si>
    <t>Area (roof including RL)</t>
  </si>
  <si>
    <t xml:space="preserve">Area (Roof excluding RL) </t>
  </si>
  <si>
    <t>Area</t>
  </si>
  <si>
    <t xml:space="preserve">East Elevation </t>
  </si>
  <si>
    <t xml:space="preserve">West Elevation </t>
  </si>
  <si>
    <t>North Elevation</t>
  </si>
  <si>
    <t>South Elevation</t>
  </si>
  <si>
    <t>Upper floor slabs</t>
  </si>
  <si>
    <t>Total concrete slab on steel area</t>
  </si>
  <si>
    <t>First floor office (m2)</t>
  </si>
  <si>
    <t>Plant deck (m2)</t>
  </si>
  <si>
    <t>Steel structure</t>
  </si>
  <si>
    <t>Steel quantity (ton)</t>
  </si>
  <si>
    <t>Length (lm)</t>
  </si>
  <si>
    <t xml:space="preserve">Foundation </t>
  </si>
  <si>
    <t xml:space="preserve">ID no. </t>
  </si>
  <si>
    <t>No. of foundations</t>
  </si>
  <si>
    <t>Total volume</t>
  </si>
  <si>
    <t>Concrete yard</t>
  </si>
  <si>
    <t>Yard quantity (m2)</t>
  </si>
  <si>
    <t>Car park</t>
  </si>
  <si>
    <t>Car park quantity (m2)</t>
  </si>
  <si>
    <t>Area (m2)</t>
  </si>
  <si>
    <t>Screed on rigid insulation (150mm)</t>
  </si>
  <si>
    <t>Raised Access Floor (150mm)</t>
  </si>
  <si>
    <t xml:space="preserve">Min 100mm non-combustible composite panel </t>
  </si>
  <si>
    <t>Material</t>
  </si>
  <si>
    <t>Total (l.m)</t>
  </si>
  <si>
    <t xml:space="preserve"> Total (m2)</t>
  </si>
  <si>
    <r>
      <rPr>
        <b/>
        <sz val="11"/>
        <rFont val="Avenir Next LT Pro Light"/>
        <family val="2"/>
      </rPr>
      <t>Scope of Work:</t>
    </r>
    <r>
      <rPr>
        <sz val="11"/>
        <rFont val="Avenir Next LT Pro Light"/>
        <family val="2"/>
      </rPr>
      <t xml:space="preserve"> GLA WLC - Stage 2</t>
    </r>
  </si>
  <si>
    <t>Ground floor</t>
  </si>
  <si>
    <t>First floor</t>
  </si>
  <si>
    <t>Second floor</t>
  </si>
  <si>
    <t>Demolition</t>
  </si>
  <si>
    <t>NRM</t>
  </si>
  <si>
    <t>0. Facilitating works| (not further classified)|</t>
  </si>
  <si>
    <t>0. Facilitating works|3, 5. Temporary/Enabling Works|</t>
  </si>
  <si>
    <t>0. Facilitating works|4. Specialist groundworks|</t>
  </si>
  <si>
    <t>___</t>
  </si>
  <si>
    <t>1. Substructure| (not further classified)|</t>
  </si>
  <si>
    <t>1. Substructure|1. Standard foundations|</t>
  </si>
  <si>
    <t>1. Substructure|2. Specialist foundation systems|</t>
  </si>
  <si>
    <t>1. Substructure|3. Lowest floor construction|</t>
  </si>
  <si>
    <t>1. Substructure|4. Basement excavation|</t>
  </si>
  <si>
    <t>1. Substructure|5. Basement retaining walls|</t>
  </si>
  <si>
    <t>2. Superstructure|2.1 Frame| (not further classified)</t>
  </si>
  <si>
    <t>2. Superstructure|1. Frame|1. Steel frames</t>
  </si>
  <si>
    <t>2. Superstructure|1. Frame|2. Space decks</t>
  </si>
  <si>
    <t>2. Superstructure|1. Frame|3. Concrete casings to steel frames</t>
  </si>
  <si>
    <t>2. Superstructure|1. Frame|4. Concrete frames</t>
  </si>
  <si>
    <t>2. Superstructure|1. Frame|5. Timber frames</t>
  </si>
  <si>
    <t>2. Superstructure|1. Frame|6. Other frame systems</t>
  </si>
  <si>
    <t>2. Superstructure|2. Upper floors| (not further classified)</t>
  </si>
  <si>
    <t>2. Superstructure|2. Upper floors|1. Floors</t>
  </si>
  <si>
    <t>2. Superstructure|2. Upper floors|2. Balconies</t>
  </si>
  <si>
    <t>2. Superstructure|2. Upper floors|3. Drainage to balconies</t>
  </si>
  <si>
    <t>2. Superstructure|3. Roof| (not further classified)</t>
  </si>
  <si>
    <t>2. Superstructure|3. Roof|1. Roof structure</t>
  </si>
  <si>
    <t>2. Superstructure|3. Roof|2. Roof coverings</t>
  </si>
  <si>
    <t>2. Superstructure|3. Roof|3. Specialist roof systems</t>
  </si>
  <si>
    <t>2. Superstructure|3. Roof|4. Roof drainage</t>
  </si>
  <si>
    <t>2. Superstructure|3. Roof|5. Rooflights, skylights and openings</t>
  </si>
  <si>
    <t>2. Superstructure|3. Roof|6. Roof features</t>
  </si>
  <si>
    <t>2. Superstructure|4. Stairs and ramps| (not further classified)</t>
  </si>
  <si>
    <t>2. Superstructure|4. Stairs and ramps|1. Stair or ramp structures</t>
  </si>
  <si>
    <t>2. Superstructure|4. Stairs and ramps|2. Stair or ramp finishes</t>
  </si>
  <si>
    <t>2. Superstructure|4. Stairs and ramps|3. Stair or ramp balustrades and handrails</t>
  </si>
  <si>
    <t>2. Superstructure|4. Stairs and ramps|4. Ladders, chutes, slides</t>
  </si>
  <si>
    <t>2. Superstructure|5. External walls| (not further classified)</t>
  </si>
  <si>
    <t>2. Superstructure|5. External walls|1. External enclosing walls above ground floor level</t>
  </si>
  <si>
    <t>2. Superstructure|5. External walls|2. External enclosing walls below ground level</t>
  </si>
  <si>
    <t>2. Superstructure|5. External walls|3. Solar or rain screening</t>
  </si>
  <si>
    <t>2. Superstructure|5. External walls|4. External soffits</t>
  </si>
  <si>
    <t>2. Superstructure|5. External walls|5. Subsidiary walls, balustrades, handrails, railings and proprietary balconies</t>
  </si>
  <si>
    <t>2. Superstructure|5. External walls|6. Façade access or cleaning systems</t>
  </si>
  <si>
    <t>2. Superstructure|6. Windows and external doors| (not further classified)</t>
  </si>
  <si>
    <t>2. Superstructure|6. Windows and external doors|1. External windows</t>
  </si>
  <si>
    <t>2. Superstructure|6. Windows and external doors|2. External doors</t>
  </si>
  <si>
    <t>2. Superstructure|7. Internal Walls and Partitions| (not further classified)</t>
  </si>
  <si>
    <t>2. Superstructure|7. Internal Walls and Partitions|1. Walls and partitions (Education only)</t>
  </si>
  <si>
    <t>2. Superstructure|7. Internal Walls and Partitions|2. Balustrades and handrails</t>
  </si>
  <si>
    <t>2. Superstructure|7. Internal Walls and Partitions|3. Moveable room dividers</t>
  </si>
  <si>
    <t>2. Superstructure|7. Internal Walls and Partitions|4. Cubicles</t>
  </si>
  <si>
    <t>2. Superstructure|8. Internal doors| (not further classified)</t>
  </si>
  <si>
    <t>3. Internal finishes|1. Wall finishes| (not further classified)</t>
  </si>
  <si>
    <t>3. Internal finishes|1. Wall finishes|1. Finishes to walls</t>
  </si>
  <si>
    <t>3. Internal finishes|2. Floor finishes| (not further classified)</t>
  </si>
  <si>
    <t>3. Internal finishes|2. Floor finishes|1. Finishes to floors</t>
  </si>
  <si>
    <t>3. Internal finishes|2. Floor finishes|2. Raised access floors</t>
  </si>
  <si>
    <t>3. Internal finishes|3. Ceiling finishes| (not further classified)</t>
  </si>
  <si>
    <t>3. Internal finishes|3. Ceiling finishes|1. Finishes to ceilings</t>
  </si>
  <si>
    <t>3. Internal finishes|3. Ceiling finishes|2. False ceilings</t>
  </si>
  <si>
    <t>3. Internal finishes|3. Ceiling finishes|3. Demountable suspended ceilings</t>
  </si>
  <si>
    <t>4. Fittings, furnishings and equipment| (not further classified)|</t>
  </si>
  <si>
    <t>4. Fittings, furnishings and equipment|1. Fittings, furnishings and equipment|1. General fittings, furnishings and equipment</t>
  </si>
  <si>
    <t>4. Fittings, furnishings and equipment|1. Fittings, furnishings and equipment|2. Domestic kitchen fittings and equipment</t>
  </si>
  <si>
    <t>4. Fittings, furnishings and equipment|1. Fittings, furnishings and equipment|3. Special purpose fittings, furnishings and equipment</t>
  </si>
  <si>
    <t>4. Fittings, furnishings and equipment|1. Fittings, furnishings and equipment|4. Signs or Notices</t>
  </si>
  <si>
    <t>4. Fittings, furnishings and equipment|1. Fittings, furnishings and equipment|5. Works of art</t>
  </si>
  <si>
    <t>4. Fittings, furnishings and equipment|1. Fittings, furnishings and equipment|6. Equipment</t>
  </si>
  <si>
    <t>4. Fittings, furnishings and equipment|1. Fittings, furnishings and equipment|7. Internal planting</t>
  </si>
  <si>
    <t>4. Fittings, furnishings and equipment|1. Fittings, furnishings and equipment|8. Bird and vermin control</t>
  </si>
  <si>
    <t>5. Services|1. Sanitary installations| (not further classified)</t>
  </si>
  <si>
    <t>5. Services|1. Sanitary installations|1. Sanitary appliances</t>
  </si>
  <si>
    <t>5. Services|1. Sanitary installations|2. Sanitary ancillaries</t>
  </si>
  <si>
    <t>5. Services|1. Sanitary installations|3. Pods</t>
  </si>
  <si>
    <t>5. Services|2. Services equipment| (not further classified)</t>
  </si>
  <si>
    <t>5. Services|2. Services equipment|1. Services equipment</t>
  </si>
  <si>
    <t>5. Services|3. Disposal installations| (not further classified)</t>
  </si>
  <si>
    <t>5. Services|3. Disposal installations|1. Foul drainage above ground</t>
  </si>
  <si>
    <t>5. Services|3. Disposal installations|2. Chemical, toxic and industrial liquid waste drainage</t>
  </si>
  <si>
    <t>5. Services|3. Disposal installations|3. Refuse disposal</t>
  </si>
  <si>
    <t>5. Services|4. Water installations| (not further classified)</t>
  </si>
  <si>
    <t>5. Services|4. Water installations|1. Mains water supply</t>
  </si>
  <si>
    <t>5. Services|4. Water installations|2. Cold water distribution</t>
  </si>
  <si>
    <t>5. Services|4. Water installations|3. Hot water distribution</t>
  </si>
  <si>
    <t>5. Services|4. Water installations|4. Local hot water</t>
  </si>
  <si>
    <t>5. Services|4. Water installations|5. Steam and condensate distribution</t>
  </si>
  <si>
    <t>5. Services|5. Heat source| (not further classified)</t>
  </si>
  <si>
    <t>5. Services|5. Heat source|1. Heat source</t>
  </si>
  <si>
    <t>5. Services|6. Space heating and Air-conditioning| (not further classified)</t>
  </si>
  <si>
    <t>5. Services|6. Space heating and Air-conditioning|1. Central heating</t>
  </si>
  <si>
    <t>5. Services|6. Space heating and Air-conditioning|2. Local heating</t>
  </si>
  <si>
    <t>5. Services|6. Space heating and Air-conditioning|3. Central cooling</t>
  </si>
  <si>
    <t>5. Services|6. Space heating and Air-conditioning|4. Local cooling</t>
  </si>
  <si>
    <t>5. Services|6. Space heating and Air-conditioning|5. Central heating and cooling</t>
  </si>
  <si>
    <t>5. Services|6. Space heating and Air-conditioning|6. Local heating and cooling</t>
  </si>
  <si>
    <t>5. Services|6. Space heating and Air-conditioning|7. Central air- conditioning</t>
  </si>
  <si>
    <t>5. Services|6. Space heating and Air-conditioning|8. Local air-conditioning</t>
  </si>
  <si>
    <t>5. Services|7. Ventilation| (not further classified)</t>
  </si>
  <si>
    <t>5. Services|7. Ventilation|1. Central ventilation</t>
  </si>
  <si>
    <t>5. Services|7. Ventilation|2. Local ventilation</t>
  </si>
  <si>
    <t>5. Services|7. Ventilation|3. Smoke extract or control</t>
  </si>
  <si>
    <t>5. Services|7. Ventilation|4. Special ventilation</t>
  </si>
  <si>
    <t>5. Services|8. Electrical installations| (not further classified)</t>
  </si>
  <si>
    <t>5. Services|8. Electrical installations|1. Electrical mains and sub-mains distribution</t>
  </si>
  <si>
    <t>5. Services|8. Electrical installations|2. Power installations</t>
  </si>
  <si>
    <t>5. Services|8. Electrical installations|3. Lighting installations</t>
  </si>
  <si>
    <t>5. Services|8. Electrical installations|4. Specialist lighting installations</t>
  </si>
  <si>
    <t>5. Services|8. Electrical installations|5. Local electricity generation systems</t>
  </si>
  <si>
    <t>5. Services|8. Electrical installations|6. Earthing and bonding systems</t>
  </si>
  <si>
    <t>5. Services|9. Fuel installations and systems| (not further classified)</t>
  </si>
  <si>
    <t>5. Services|9. Fuel installations and systems|1. Fuel storage</t>
  </si>
  <si>
    <t>5. Services|9. Fuel installations and systems|2. Fuel distribution systems</t>
  </si>
  <si>
    <t>5. Services|10. Lift and conveyor installations or systems| (not further classified)</t>
  </si>
  <si>
    <t>5. Services|10. Lift and conveyor installations or systems|1. Lifts and enclosed hoists</t>
  </si>
  <si>
    <t>5. Services|10. Lift and conveyor installations or systems|2. Escalators</t>
  </si>
  <si>
    <t>5. Services|10. Lift and conveyor installations or systems|3. Moving pavements</t>
  </si>
  <si>
    <t>5. Services|10. Lift and conveyor installations or systems|4. Powered stairlifts</t>
  </si>
  <si>
    <t>5. Services|10. Lift and conveyor installations or systems|5. Conveyors</t>
  </si>
  <si>
    <t>5. Services|10. Lift and conveyor installations or systems|6. Dock levellers and scissor lifts</t>
  </si>
  <si>
    <t>5. Services|10. Lift and conveyor installations or systems|7. Cranes and unenclosed hoists</t>
  </si>
  <si>
    <t>5. Services|10. Lift and conveyor installations or systems|8. Car lifts, car stacking systems, turntables and the like</t>
  </si>
  <si>
    <t>5. Services|10. Lift and conveyor installations or systems|9. Document handling systems</t>
  </si>
  <si>
    <t>5. Services|10. Lift and conveyor installations or systems|10. Other transportation systems</t>
  </si>
  <si>
    <t>5. Services|11. Fire and lightning protection| (not further classified)</t>
  </si>
  <si>
    <t>5. Services|11. Fire and lightning protection|1. firefighting systems</t>
  </si>
  <si>
    <t>5. Services|11. Fire and lightning protection|2. Fire suppression systems</t>
  </si>
  <si>
    <t>5. Services|11. Fire and lightning protection|3. Lightning protection</t>
  </si>
  <si>
    <t>5. Services|12. Communication, security and control systems| (not further classified)</t>
  </si>
  <si>
    <t>5. Services|12. Communication, security and control systems|1. Communication systems</t>
  </si>
  <si>
    <t>5. Services|12. Communication, security and control systems|2. Security systems</t>
  </si>
  <si>
    <t>5. Services|12. Communication, security and control systems|3. Central control or building management systems</t>
  </si>
  <si>
    <t>5. Services|13. Special installations or systems| (not further classified)</t>
  </si>
  <si>
    <t>5. Services|13. Special installations or systems|1. Specialist piped supply installations</t>
  </si>
  <si>
    <t>5. Services|13. Special installations or systems|2. Specialist refrigeration systems</t>
  </si>
  <si>
    <t>5. Services|13. Special installations or systems|3. Other specialist mechanical installations or systems</t>
  </si>
  <si>
    <t>5. Services|13. Special installations or systems|4. Specialist electrical or electronic installations systems</t>
  </si>
  <si>
    <t>5. Services|13. Special installations or systems|5. Water features</t>
  </si>
  <si>
    <t>5. Services|14. Builder’s work in connection with services| (not further classified)</t>
  </si>
  <si>
    <t>5. Services|14. Builder’s work in connection with services|1. General builder’s work</t>
  </si>
  <si>
    <t>6. Prefabricated buildings and units| (not further classified)|</t>
  </si>
  <si>
    <t>8. External works|1. Site preparation works| (not further classified)</t>
  </si>
  <si>
    <t>8. External works|1. Site preparation works|1. Site clearance</t>
  </si>
  <si>
    <t>8. External works|1. Site preparation works|2. Preparatory groundworks</t>
  </si>
  <si>
    <t>8. External works|2. Roads, paths and pavings|1. Roads, paths and pavings</t>
  </si>
  <si>
    <t>8. External works|2. Roads, paths and pavings|2. Special surfacings and pavings</t>
  </si>
  <si>
    <t>8. External works|3. Soft landscaping, planting and irrigation systems| (not further classified)</t>
  </si>
  <si>
    <t>8. External works|3. Soft landscaping, planting and irrigation systems|1. Seeding and turfing</t>
  </si>
  <si>
    <t>8. External works|3. Soft landscaping, planting and irrigation systems|2. External planting</t>
  </si>
  <si>
    <t>8. External works|3. Soft landscaping, planting and irrigation systems|3. Irrigation systems</t>
  </si>
  <si>
    <t>8. External works|4. Fencing, railings and walls| (not further classified)</t>
  </si>
  <si>
    <t>8. External works|4. Fencing, railings and walls|1. Fencing and railings</t>
  </si>
  <si>
    <t>8. External works|4. Fencing, railings and walls|2. Walls and screens</t>
  </si>
  <si>
    <t>8. External works|4. Fencing, railings and walls|3. Retaining walls</t>
  </si>
  <si>
    <t>8. External works|4. Fencing, railings and walls|4. Barriers and guardrails</t>
  </si>
  <si>
    <t>8. External works|5. External fixtures| (not further classified)</t>
  </si>
  <si>
    <t>8. External works|5. External fixtures|1. Site or street furniture and equipment</t>
  </si>
  <si>
    <t>8. External works|5. External fixtures|2. Ornamental features</t>
  </si>
  <si>
    <t>8. External works|6. External drainage| (not further classified)</t>
  </si>
  <si>
    <t>8. External works|6. External drainage|1. Surface water and foul water drainage</t>
  </si>
  <si>
    <t>8. External works|6. External drainage|2. Ancillary drainage systems</t>
  </si>
  <si>
    <t>8. External works|6. External drainage|3. External chemical, toxic and industrial liquid waste drainage</t>
  </si>
  <si>
    <t>8. External works|6. External drainage|4. Land drainage</t>
  </si>
  <si>
    <t>8. External works|7. External services| (not further classified)</t>
  </si>
  <si>
    <t>8. External works|7. External services|1. Water mains supply</t>
  </si>
  <si>
    <t>8. External works|7. External services|2. Electricity mains supply</t>
  </si>
  <si>
    <t>8. External works|7. External services|3. External transformation devices</t>
  </si>
  <si>
    <t>8. External works|7. External services|4. Electricity distribution to external plant and equipment</t>
  </si>
  <si>
    <t>8. External works|7. External services|5. Gas mains supply</t>
  </si>
  <si>
    <t>8. External works|7. External services|6. Telecommunications and other communication system connections</t>
  </si>
  <si>
    <t>8. External works|7. External services|7. External fuel storage and piped distribution systems</t>
  </si>
  <si>
    <t>8. External works|7. External services|8. External security systems</t>
  </si>
  <si>
    <t>8. External works|7. External services|9. Site or street lighting systems</t>
  </si>
  <si>
    <t>8. External works|7. External services|10. Local or district heating installations</t>
  </si>
  <si>
    <t>8. External works|7. External services|11. Builder’s work in connection with external services</t>
  </si>
  <si>
    <t>8. External works|8. Minor building works and ancillary buildings| (not further classified)</t>
  </si>
  <si>
    <t>8. External works|8. Minor building works and ancillary buildings|1. Minor building works</t>
  </si>
  <si>
    <t>8. External works|8. Minor building works and ancillary buildings|2. Ancillary buildings and structures</t>
  </si>
  <si>
    <t>8. External works|8. Minor building works and ancillary buildings|3. Underpinning to external site boundary walls</t>
  </si>
  <si>
    <t>Sinks</t>
  </si>
  <si>
    <t>Shower</t>
  </si>
  <si>
    <t>Toilets/ WC</t>
  </si>
  <si>
    <t>incldes showers over baths</t>
  </si>
  <si>
    <t xml:space="preserve">Ceramic (Standard installation) </t>
  </si>
  <si>
    <t>General builder's work</t>
  </si>
  <si>
    <t>Kitchens</t>
  </si>
  <si>
    <t>Air source heat pumps - Residential units</t>
  </si>
  <si>
    <t>External walls</t>
  </si>
  <si>
    <t xml:space="preserve">Roof </t>
  </si>
  <si>
    <t>Windows</t>
  </si>
  <si>
    <t>Internal Walls and Partitions</t>
  </si>
  <si>
    <t>Internal doors</t>
  </si>
  <si>
    <t>Paint</t>
  </si>
  <si>
    <t xml:space="preserve">Bath </t>
  </si>
  <si>
    <t>None</t>
  </si>
  <si>
    <t xml:space="preserve">None specified at stage 2 </t>
  </si>
  <si>
    <t xml:space="preserve">GIA based model includes pipe network, ducts, valves, drains, pumps and plumbing accessories </t>
  </si>
  <si>
    <t xml:space="preserve">GIA based model includes polyproplene pipe network, pipe insulation, valves, water meters and accessories </t>
  </si>
  <si>
    <t>GIA based model includes copper cables and PVC cables conduits</t>
  </si>
  <si>
    <t xml:space="preserve">GIA based model includes lamps, LED lights, light switches, socket outlets, junction boxes, cable connectors and accessories </t>
  </si>
  <si>
    <t>Lift system with a payload of 1,000 kg (13 people) is modeled</t>
  </si>
  <si>
    <t xml:space="preserve">None </t>
  </si>
  <si>
    <t>Not included at stage 2</t>
  </si>
  <si>
    <t xml:space="preserve">Not required for residential building </t>
  </si>
  <si>
    <t xml:space="preserve">Lighting protection system for apartment building </t>
  </si>
  <si>
    <t>GIA based model includes aluminium wire rods, pipe network and steel sheets</t>
  </si>
  <si>
    <t xml:space="preserve">Fire detection and alarm system </t>
  </si>
  <si>
    <t xml:space="preserve">GIA based model includes control panels, smoke detectors, indicator lights, fire alarms and cabling </t>
  </si>
  <si>
    <t xml:space="preserve">Communication network for apartment building </t>
  </si>
  <si>
    <t>GIA based model includes routers, tv sockets, LAN cable, wiring and accessories</t>
  </si>
  <si>
    <t xml:space="preserve">Ceramic standard installation with cistern </t>
  </si>
  <si>
    <t>Regulated Electricity demand - From UK national grid</t>
  </si>
  <si>
    <t>Unregulated Electricity demand - From UK national grid</t>
  </si>
  <si>
    <t>Electrified building</t>
  </si>
  <si>
    <t>Water consumption - Residential units</t>
  </si>
  <si>
    <t>No of residents</t>
  </si>
  <si>
    <t>Apartment type</t>
  </si>
  <si>
    <t>1 B</t>
  </si>
  <si>
    <t>2 B</t>
  </si>
  <si>
    <t>3 B</t>
  </si>
  <si>
    <t>No of apartments</t>
  </si>
  <si>
    <t xml:space="preserve">Total residents = </t>
  </si>
  <si>
    <t>8.2.1</t>
  </si>
  <si>
    <t>Model includes ovens, hobs, refrigerators, dishwashers, washing machines, cabinets and sink for each unit</t>
  </si>
  <si>
    <t xml:space="preserve">Painted partitions and linings; Emulsion for interior use with recycled paint content, 0.168 kg/m2, 1.4 kg/l, Dulux Trade Evolve Matt </t>
  </si>
  <si>
    <t xml:space="preserve">Main staircase </t>
  </si>
  <si>
    <r>
      <t xml:space="preserve">Project: </t>
    </r>
    <r>
      <rPr>
        <sz val="11"/>
        <rFont val="Avenir Next LT Pro Light"/>
        <family val="2"/>
      </rPr>
      <t>10393 - Sproughton - Net zero mansion</t>
    </r>
  </si>
  <si>
    <t>Property Type: Single dwelling unit</t>
  </si>
  <si>
    <t xml:space="preserve">_ 2 Basement floor </t>
  </si>
  <si>
    <t>_ 1 Basement floor</t>
  </si>
  <si>
    <t xml:space="preserve">2681 as per architect's email </t>
  </si>
  <si>
    <t>FSC Certified timber doors</t>
  </si>
  <si>
    <t>Solid core wooden doors (71 single doors, 20 double doors)</t>
  </si>
  <si>
    <t xml:space="preserve">External enclosing wall </t>
  </si>
  <si>
    <t>Dormer windows</t>
  </si>
  <si>
    <t>Triple Glazed (Bespoke IQ Glass / Norrsken or Similar) - U-value = 0.8 W/m2K</t>
  </si>
  <si>
    <t>FSC Certified timber doors finished with wax</t>
  </si>
  <si>
    <t>Includes flat and sloped roof - Super insulated (Solar Panels on top) - U-value = 0.13 W/m2K</t>
  </si>
  <si>
    <t>Timber stud Wall (Above ground)</t>
  </si>
  <si>
    <t>Timber stud Wall (Below ground)</t>
  </si>
  <si>
    <t>m</t>
  </si>
  <si>
    <t>Steel Tube (340mm diameter)</t>
  </si>
  <si>
    <t>Timber stairs</t>
  </si>
  <si>
    <t xml:space="preserve">FFE unknown at this time so the below is assumed </t>
  </si>
  <si>
    <t>Lift x 2 floors</t>
  </si>
  <si>
    <t>Lift x 5 floors</t>
  </si>
  <si>
    <t>All floor areas except wet areas</t>
  </si>
  <si>
    <t>Wet areas</t>
  </si>
  <si>
    <t>Engineered timber flooring</t>
  </si>
  <si>
    <t xml:space="preserve">Timber flooring </t>
  </si>
  <si>
    <r>
      <t xml:space="preserve">Timber frame (hemp insulation </t>
    </r>
    <r>
      <rPr>
        <sz val="11"/>
        <color rgb="FF00B050"/>
        <rFont val="Avenir Next LT Pro Light"/>
        <family val="2"/>
      </rPr>
      <t>/</t>
    </r>
    <r>
      <rPr>
        <i/>
        <sz val="11"/>
        <color rgb="FF00B050"/>
        <rFont val="Avenir Next LT Pro Light"/>
        <family val="2"/>
      </rPr>
      <t>clay tile base (ceiling)  + engineered timber flooring - Included in finishes</t>
    </r>
    <r>
      <rPr>
        <sz val="11"/>
        <rFont val="Avenir Next LT Pro Light"/>
        <family val="2"/>
      </rPr>
      <t xml:space="preserve">
36cm thick timber ceiling joists will be filled with air-dried clay plates - U-value = 0.14 W/m2K</t>
    </r>
  </si>
  <si>
    <t xml:space="preserve">VT.359 Natural Grip Paver from EcoFriendly Tiles </t>
  </si>
  <si>
    <t>Natural Grip Paver</t>
  </si>
  <si>
    <t>Linoleum Flooring</t>
  </si>
  <si>
    <t>NatraTexEco Flooring</t>
  </si>
  <si>
    <t>Highest spec and operable</t>
  </si>
  <si>
    <t>Minus 1 Basement slab</t>
  </si>
  <si>
    <t>Retaining wall</t>
  </si>
  <si>
    <t xml:space="preserve">Concrete with recycled aggregate and high GGBS content </t>
  </si>
  <si>
    <t>m3</t>
  </si>
  <si>
    <t>Concrete with 8-10% BioChar mixed in; slab thickness assumed 175 mm.</t>
  </si>
  <si>
    <t xml:space="preserve">        - Cement (OPC)</t>
  </si>
  <si>
    <t xml:space="preserve">        - Biochar (10% replacement)</t>
  </si>
  <si>
    <t xml:space="preserve">        - Coarse aggregate (recycled)</t>
  </si>
  <si>
    <t xml:space="preserve">        - Fine aggregate</t>
  </si>
  <si>
    <t xml:space="preserve">        - Water</t>
  </si>
  <si>
    <t>Minus 2 Basement slab - Added as mix design of C40 concrete</t>
  </si>
  <si>
    <t xml:space="preserve">        -  Reinforcement</t>
  </si>
  <si>
    <t>100 kg/m3</t>
  </si>
  <si>
    <t>125 kg/m3</t>
  </si>
  <si>
    <t>Cleveland Reclaimed coated with intumescent paint; Weight = 2.8 kg/m, Length = 3 m</t>
  </si>
  <si>
    <r>
      <t xml:space="preserve">Timber frame (hemp insulation </t>
    </r>
    <r>
      <rPr>
        <sz val="11"/>
        <color rgb="FF00B050"/>
        <rFont val="Avenir Next LT Pro Light"/>
        <family val="2"/>
      </rPr>
      <t>/clay tile base (ceiling)  + engineered timber flooring - Included in finishes</t>
    </r>
    <r>
      <rPr>
        <sz val="11"/>
        <rFont val="Avenir Next LT Pro Light"/>
        <family val="2"/>
      </rPr>
      <t xml:space="preserve">
36cm thick timber ceiling joists will be filled with air-dried clay plates - U-value = 0.14 W/m2K</t>
    </r>
  </si>
  <si>
    <t xml:space="preserve">Stairs are timber frame with engineered timber flooring tops; 14.5 m high each </t>
  </si>
  <si>
    <t>CLT columns</t>
  </si>
  <si>
    <t>CLT beams</t>
  </si>
  <si>
    <t>From One Click LCA model - Carbon designer tool; 824 m of 215 x 418 mm CLT beams</t>
  </si>
  <si>
    <t>From One Click LCA model - Carbon designer tool; 304 m of 215 x 190 mm CLT columns</t>
  </si>
  <si>
    <t>Balcony</t>
  </si>
  <si>
    <t xml:space="preserve">CLT/Timber flooring; hemp insulation (300 mm thick) </t>
  </si>
  <si>
    <r>
      <rPr>
        <sz val="11"/>
        <color rgb="FF00B050"/>
        <rFont val="Avenir Next LT Pro Light"/>
        <family val="2"/>
      </rPr>
      <t>Internal clay plaster/</t>
    </r>
    <r>
      <rPr>
        <sz val="11"/>
        <rFont val="Avenir Next LT Pro Light"/>
        <family val="2"/>
      </rPr>
      <t>Pavaderm wood wool fibre/Battens/ CLT-Timber frame with hemp lime insulation/ Wood Fibre Sarking Board/Battens/ External Wood Wool render board/External Lime Render - U-value = 0.15 W/m2K</t>
    </r>
  </si>
  <si>
    <r>
      <t xml:space="preserve">Timber stud Wall (Pavadentro/Wood Wool / </t>
    </r>
    <r>
      <rPr>
        <sz val="11"/>
        <color rgb="FF00B050"/>
        <rFont val="Avenir Next LT Pro Light"/>
        <family val="2"/>
      </rPr>
      <t>Clay Plaster)</t>
    </r>
  </si>
  <si>
    <r>
      <t xml:space="preserve">Timber stud Wall (Vapour board/Wood Wool / </t>
    </r>
    <r>
      <rPr>
        <sz val="11"/>
        <color rgb="FF00B050"/>
        <rFont val="Avenir Next LT Pro Light"/>
        <family val="2"/>
      </rPr>
      <t>Clay Plaster)</t>
    </r>
  </si>
  <si>
    <t>Clay tile/ board</t>
  </si>
  <si>
    <t>22 mm clay board (EBB clay board)</t>
  </si>
  <si>
    <t xml:space="preserve">Tadelakt plaster finish for bathroom/wet spaces area included </t>
  </si>
  <si>
    <t>Clay plaster + Tadelakt plaster finish</t>
  </si>
  <si>
    <t xml:space="preserve">Acrylic (Standard installation) </t>
  </si>
  <si>
    <t xml:space="preserve">SAP 10.2 output (PV generated electricty subtracted) </t>
  </si>
  <si>
    <t>SAP 10.2 output</t>
  </si>
  <si>
    <t xml:space="preserve">PV generated electricty subtracted from regulated electricity output above </t>
  </si>
  <si>
    <t xml:space="preserve">100 L/person/day - on average 8 residents assumed </t>
  </si>
  <si>
    <t>Ground source heat pump with a COP of 3.0 as the main heating system. Heat will be provided underfloor heating</t>
  </si>
  <si>
    <t xml:space="preserve">Balanced ventilation with heat recovery; model includes pipe network, ducting, valves, fire dampers and accessories </t>
  </si>
  <si>
    <t>MHVR</t>
  </si>
  <si>
    <t xml:space="preserve">Power cabling system for residential building </t>
  </si>
  <si>
    <t>Lighting system for residential building</t>
  </si>
  <si>
    <t xml:space="preserve">Earthing system for residential building </t>
  </si>
  <si>
    <t>GIA based model includes earthing system for residential buildings</t>
  </si>
  <si>
    <t>Sewage system for residential building</t>
  </si>
  <si>
    <t>Water distribution network for residential building</t>
  </si>
  <si>
    <t>Under floor heating</t>
  </si>
  <si>
    <t>GIA based template includes manifoldes, thermostats, quarter turns, copper pipe work and accessories</t>
  </si>
  <si>
    <t>External doors + External Arched Doors</t>
  </si>
  <si>
    <t>Forbo Linoleum Flooring</t>
  </si>
  <si>
    <t xml:space="preserve">New Block Paving/Paving </t>
  </si>
  <si>
    <t>Reused paving on site</t>
  </si>
  <si>
    <t>Stone paving blocks</t>
  </si>
  <si>
    <t>Ground source heat pump</t>
  </si>
  <si>
    <t>KW</t>
  </si>
  <si>
    <t xml:space="preserve">Model for pipe work, circulating pumps as per 130 KW heat pump added </t>
  </si>
  <si>
    <t xml:space="preserve">PV panels </t>
  </si>
  <si>
    <t xml:space="preserve">Added in GLA template for demolition emmisions associated to existing building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</si>
</sst>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#,##0.0"/>
    <numFmt numFmtId="166" formatCode="0.0%"/>
  </numFmts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2"/>
      <color theme="1"/>
      <name val="Avenir Next LT Pro Light"/>
      <family val="2"/>
    </font>
    <font>
      <sz val="11"/>
      <color rgb="FFFF0000"/>
      <name val="Avenir Next LT Pro Light"/>
      <family val="2"/>
    </font>
    <font>
      <sz val="11"/>
      <name val="Avenir Next LT Pro Light"/>
      <family val="2"/>
    </font>
    <font>
      <b/>
      <sz val="11"/>
      <name val="Avenir Next LT Pro Light"/>
      <family val="2"/>
    </font>
    <font>
      <b/>
      <sz val="11"/>
      <color rgb="FFFF0000"/>
      <name val="Avenir Next LT Pro Light"/>
      <family val="2"/>
    </font>
    <font>
      <i/>
      <sz val="11"/>
      <color rgb="FFFF0000"/>
      <name val="Avenir Next LT Pro Light"/>
      <family val="2"/>
    </font>
    <font>
      <u/>
      <sz val="11"/>
      <color rgb="FFFF0000"/>
      <name val="Avenir Next LT Pro Light"/>
      <family val="2"/>
    </font>
    <font>
      <i/>
      <sz val="11"/>
      <name val="Avenir Next LT Pro Light"/>
      <family val="2"/>
    </font>
    <font>
      <sz val="11"/>
      <color theme="1"/>
      <name val="Avenir Next LT Pro Light"/>
      <family val="2"/>
    </font>
    <font>
      <b/>
      <sz val="11"/>
      <color theme="0"/>
      <name val="Avenir Next LT Pro Light"/>
      <family val="2"/>
    </font>
    <font>
      <sz val="14"/>
      <color theme="1"/>
      <name val="Calibri"/>
      <family val="2"/>
      <scheme val="minor"/>
    </font>
    <font>
      <sz val="11"/>
      <color theme="0"/>
      <name val="Avenir Next LT Pro Light"/>
      <family val="2"/>
    </font>
    <font>
      <i/>
      <sz val="11"/>
      <color rgb="FF00B050"/>
      <name val="Avenir Next LT Pro Light"/>
      <family val="2"/>
    </font>
    <font>
      <sz val="11"/>
      <color rgb="FF00B050"/>
      <name val="Avenir Next LT Pro Light"/>
      <family val="2"/>
    </font>
  </fonts>
  <fills count="2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4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vertical="center"/>
    </xf>
    <xf numFmtId="164" fontId="6" fillId="0" borderId="5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0" fillId="0" borderId="0" xfId="0" applyFont="1"/>
    <xf numFmtId="3" fontId="10" fillId="0" borderId="0" xfId="0" applyNumberFormat="1" applyFont="1"/>
    <xf numFmtId="0" fontId="10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166" fontId="12" fillId="0" borderId="7" xfId="2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2" fillId="0" borderId="4" xfId="0" applyFont="1" applyBorder="1" applyAlignment="1">
      <alignment vertical="center"/>
    </xf>
    <xf numFmtId="0" fontId="11" fillId="0" borderId="0" xfId="0" applyFont="1"/>
    <xf numFmtId="0" fontId="11" fillId="0" borderId="0" xfId="1" applyFont="1" applyFill="1" applyBorder="1" applyAlignment="1">
      <alignment vertical="center" wrapText="1"/>
    </xf>
    <xf numFmtId="3" fontId="12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3" fontId="11" fillId="0" borderId="0" xfId="0" applyNumberFormat="1" applyFont="1"/>
    <xf numFmtId="0" fontId="18" fillId="0" borderId="0" xfId="0" applyFont="1"/>
    <xf numFmtId="3" fontId="18" fillId="0" borderId="0" xfId="0" applyNumberFormat="1" applyFont="1"/>
    <xf numFmtId="0" fontId="18" fillId="0" borderId="0" xfId="0" applyFont="1" applyAlignment="1">
      <alignment wrapText="1"/>
    </xf>
    <xf numFmtId="3" fontId="12" fillId="0" borderId="0" xfId="0" applyNumberFormat="1" applyFont="1"/>
    <xf numFmtId="0" fontId="12" fillId="0" borderId="0" xfId="0" applyFont="1"/>
    <xf numFmtId="0" fontId="13" fillId="2" borderId="2" xfId="0" applyFont="1" applyFill="1" applyBorder="1" applyAlignment="1">
      <alignment vertical="center" wrapText="1"/>
    </xf>
    <xf numFmtId="3" fontId="13" fillId="2" borderId="2" xfId="0" applyNumberFormat="1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19" fillId="2" borderId="2" xfId="0" applyFont="1" applyFill="1" applyBorder="1" applyAlignment="1">
      <alignment vertical="center" wrapText="1"/>
    </xf>
    <xf numFmtId="3" fontId="19" fillId="2" borderId="2" xfId="0" applyNumberFormat="1" applyFont="1" applyFill="1" applyBorder="1" applyAlignment="1">
      <alignment vertical="center"/>
    </xf>
    <xf numFmtId="0" fontId="19" fillId="2" borderId="2" xfId="0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0" fontId="13" fillId="3" borderId="4" xfId="0" applyFont="1" applyFill="1" applyBorder="1" applyAlignment="1">
      <alignment vertical="center"/>
    </xf>
    <xf numFmtId="0" fontId="13" fillId="3" borderId="0" xfId="0" applyFont="1" applyFill="1" applyAlignment="1">
      <alignment vertical="center" wrapText="1"/>
    </xf>
    <xf numFmtId="3" fontId="13" fillId="3" borderId="0" xfId="0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vertical="center"/>
    </xf>
    <xf numFmtId="3" fontId="11" fillId="4" borderId="5" xfId="0" applyNumberFormat="1" applyFont="1" applyFill="1" applyBorder="1" applyAlignment="1">
      <alignment vertical="center"/>
    </xf>
    <xf numFmtId="0" fontId="15" fillId="4" borderId="8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6" borderId="9" xfId="0" applyFill="1" applyBorder="1"/>
    <xf numFmtId="1" fontId="0" fillId="6" borderId="9" xfId="0" applyNumberForma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1" fontId="0" fillId="11" borderId="9" xfId="0" applyNumberFormat="1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0" borderId="9" xfId="0" applyBorder="1" applyAlignment="1">
      <alignment wrapText="1"/>
    </xf>
    <xf numFmtId="1" fontId="0" fillId="0" borderId="9" xfId="0" applyNumberFormat="1" applyBorder="1" applyAlignment="1">
      <alignment horizontal="center" vertical="center"/>
    </xf>
    <xf numFmtId="1" fontId="0" fillId="0" borderId="9" xfId="0" applyNumberFormat="1" applyBorder="1"/>
    <xf numFmtId="0" fontId="12" fillId="4" borderId="5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0" fillId="20" borderId="0" xfId="0" applyFill="1"/>
    <xf numFmtId="0" fontId="0" fillId="0" borderId="0" xfId="0" quotePrefix="1"/>
    <xf numFmtId="0" fontId="12" fillId="4" borderId="5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4" borderId="5" xfId="0" applyFont="1" applyFill="1" applyBorder="1"/>
    <xf numFmtId="0" fontId="12" fillId="0" borderId="0" xfId="0" applyFont="1" applyAlignment="1">
      <alignment horizontal="center" vertical="center" wrapText="1"/>
    </xf>
    <xf numFmtId="0" fontId="15" fillId="4" borderId="5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4" borderId="8" xfId="0" applyFont="1" applyFill="1" applyBorder="1" applyAlignment="1">
      <alignment vertical="center"/>
    </xf>
    <xf numFmtId="0" fontId="0" fillId="0" borderId="4" xfId="0" applyBorder="1"/>
    <xf numFmtId="1" fontId="0" fillId="0" borderId="0" xfId="0" applyNumberForma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indent="21"/>
    </xf>
    <xf numFmtId="0" fontId="12" fillId="0" borderId="4" xfId="0" applyFont="1" applyBorder="1" applyAlignment="1">
      <alignment horizontal="left" vertical="center" indent="23"/>
    </xf>
    <xf numFmtId="0" fontId="11" fillId="0" borderId="4" xfId="0" applyFont="1" applyBorder="1" applyAlignment="1">
      <alignment horizontal="left" vertical="center" indent="21"/>
    </xf>
    <xf numFmtId="2" fontId="12" fillId="0" borderId="4" xfId="0" applyNumberFormat="1" applyFont="1" applyBorder="1" applyAlignment="1">
      <alignment horizontal="left" vertical="center" indent="21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4" borderId="8" xfId="0" applyFont="1" applyFill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left"/>
    </xf>
    <xf numFmtId="4" fontId="21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4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1" fillId="0" borderId="7" xfId="0" applyNumberFormat="1" applyFont="1" applyBorder="1" applyAlignment="1">
      <alignment vertical="center"/>
    </xf>
    <xf numFmtId="3" fontId="12" fillId="13" borderId="0" xfId="0" applyNumberFormat="1" applyFont="1" applyFill="1" applyAlignment="1">
      <alignment horizontal="center" vertical="center"/>
    </xf>
    <xf numFmtId="1" fontId="12" fillId="21" borderId="0" xfId="0" applyNumberFormat="1" applyFont="1" applyFill="1" applyAlignment="1">
      <alignment horizontal="center" vertical="center"/>
    </xf>
    <xf numFmtId="0" fontId="12" fillId="21" borderId="0" xfId="0" applyFont="1" applyFill="1" applyAlignment="1">
      <alignment horizontal="center" vertical="center"/>
    </xf>
    <xf numFmtId="3" fontId="12" fillId="21" borderId="0" xfId="0" applyNumberFormat="1" applyFont="1" applyFill="1" applyAlignment="1">
      <alignment horizontal="center" vertical="center"/>
    </xf>
    <xf numFmtId="3" fontId="12" fillId="21" borderId="0" xfId="0" applyNumberFormat="1" applyFont="1" applyFill="1" applyAlignment="1">
      <alignment horizontal="center" vertical="center" wrapText="1"/>
    </xf>
    <xf numFmtId="1" fontId="12" fillId="22" borderId="0" xfId="0" applyNumberFormat="1" applyFont="1" applyFill="1" applyAlignment="1">
      <alignment horizontal="center" vertical="center"/>
    </xf>
    <xf numFmtId="0" fontId="12" fillId="21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20" fillId="13" borderId="10" xfId="0" applyFont="1" applyFill="1" applyBorder="1" applyAlignment="1">
      <alignment horizontal="center"/>
    </xf>
    <xf numFmtId="0" fontId="20" fillId="13" borderId="11" xfId="0" applyFont="1" applyFill="1" applyBorder="1" applyAlignment="1">
      <alignment horizontal="center"/>
    </xf>
    <xf numFmtId="0" fontId="20" fillId="13" borderId="12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0" fillId="17" borderId="6" xfId="0" applyFill="1" applyBorder="1" applyAlignment="1">
      <alignment horizontal="center"/>
    </xf>
    <xf numFmtId="0" fontId="0" fillId="17" borderId="7" xfId="0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0" fillId="18" borderId="7" xfId="0" applyFill="1" applyBorder="1" applyAlignment="1">
      <alignment horizontal="center"/>
    </xf>
    <xf numFmtId="0" fontId="0" fillId="19" borderId="6" xfId="0" applyFill="1" applyBorder="1" applyAlignment="1">
      <alignment horizontal="center"/>
    </xf>
    <xf numFmtId="0" fontId="0" fillId="19" borderId="7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15" borderId="7" xfId="0" applyFill="1" applyBorder="1" applyAlignment="1">
      <alignment horizontal="center"/>
    </xf>
  </cellXfs>
  <cellStyles count="6">
    <cellStyle name="Comma 2" xfId="5" xr:uid="{E4CDEF69-873A-4C8A-99E0-6DD773813CAC}"/>
    <cellStyle name="Hyperlink" xfId="1" builtinId="8"/>
    <cellStyle name="Normal" xfId="0" builtinId="0"/>
    <cellStyle name="Normal 2" xfId="3" xr:uid="{B110039C-5391-44B3-863D-593B1671550D}"/>
    <cellStyle name="Normal 3" xfId="4" xr:uid="{5ED251A1-2D5A-4372-A463-A49D70C2AF76}"/>
    <cellStyle name="Percent" xfId="2" builtinId="5"/>
  </cellStyles>
  <dxfs count="1">
    <dxf>
      <fill>
        <patternFill patternType="solid">
          <fgColor indexed="64"/>
          <bgColor theme="4"/>
        </patternFill>
      </fill>
    </dxf>
  </dxfs>
  <tableStyles count="0" defaultTableStyle="TableStyleMedium2" defaultPivotStyle="PivotStyleLight16"/>
  <colors>
    <mruColors>
      <color rgb="FFFF5353"/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247519</xdr:colOff>
      <xdr:row>1</xdr:row>
      <xdr:rowOff>52908</xdr:rowOff>
    </xdr:from>
    <xdr:to>
      <xdr:col>0</xdr:col>
      <xdr:colOff>1277471</xdr:colOff>
      <xdr:row>1</xdr:row>
      <xdr:rowOff>759658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022AC4-E0B0-401A-BCD3-0770531E2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7519" y="254614"/>
          <a:ext cx="1029952" cy="7067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esham Ahmad" id="{E92300BD-BF9F-4565-BA3B-0A67AA62C61C}" userId="S::hesham.ahmad@eightassociates.co.uk::1c7867c2-ee4b-43bd-9ce2-2cf5ffbfe0e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A03641-2D45-42B7-BDF8-2EFBD4142017}" name="NRM" displayName="NRM" ref="B2:B207" totalsRowShown="0" headerRowDxfId="0">
  <autoFilter ref="B2:B207" xr:uid="{A8A03641-2D45-42B7-BDF8-2EFBD4142017}"/>
  <tableColumns count="1">
    <tableColumn id="1" xr3:uid="{63667F22-A0C6-4149-9974-6F72243748E0}" name="NRM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2-10-24T15:50:55.81" personId="{E92300BD-BF9F-4565-BA3B-0A67AA62C61C}" id="{61A9BEB2-031A-4F3E-8061-920B0E3F0696}">
    <text>Rooflights to be approx 15% of the Warehouse floor area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EE7F-3FC7-4EDB-A2D2-3D3A9A62E114}">
  <sheetPr>
    <pageSetUpPr fitToPage="1"/>
  </sheetPr>
  <dimension ref="A2:K177"/>
  <sheetViews>
    <sheetView tabSelected="1" zoomScale="70" zoomScaleNormal="70" workbookViewId="0">
      <selection activeCell="B5" sqref="B5"/>
    </sheetView>
  </sheetViews>
  <sheetFormatPr defaultColWidth="11" defaultRowHeight="15.6" x14ac:dyDescent="0.3"/>
  <cols>
    <col min="1" max="1" width="49.8984375" customWidth="1"/>
    <col min="2" max="2" width="58.19921875" style="1" bestFit="1" customWidth="1"/>
    <col min="3" max="3" width="12.19921875" style="2" customWidth="1"/>
    <col min="4" max="4" width="11.796875" bestFit="1" customWidth="1"/>
    <col min="5" max="5" width="138.59765625" customWidth="1"/>
    <col min="6" max="6" width="77" customWidth="1"/>
    <col min="8" max="8" width="15.796875" bestFit="1" customWidth="1"/>
    <col min="12" max="12" width="13.296875" bestFit="1" customWidth="1"/>
    <col min="15" max="15" width="15.796875" bestFit="1" customWidth="1"/>
    <col min="19" max="19" width="13.296875" bestFit="1" customWidth="1"/>
  </cols>
  <sheetData>
    <row r="2" spans="1:11" ht="63.45" customHeight="1" x14ac:dyDescent="0.3"/>
    <row r="4" spans="1:11" ht="20.100000000000001" customHeight="1" x14ac:dyDescent="0.3">
      <c r="A4" s="70" t="s">
        <v>321</v>
      </c>
      <c r="B4" s="23"/>
      <c r="C4" s="24"/>
      <c r="D4" s="25"/>
      <c r="E4" s="25"/>
      <c r="F4" s="25"/>
      <c r="G4" s="16"/>
      <c r="H4" s="16"/>
      <c r="I4" s="16"/>
      <c r="J4" s="16"/>
      <c r="K4" s="16"/>
    </row>
    <row r="5" spans="1:11" ht="20.100000000000001" customHeight="1" x14ac:dyDescent="0.3">
      <c r="A5" s="71" t="s">
        <v>322</v>
      </c>
      <c r="B5" s="23"/>
      <c r="C5" s="24"/>
      <c r="D5" s="25"/>
      <c r="E5" s="25"/>
      <c r="F5" s="25"/>
      <c r="G5" s="16"/>
      <c r="H5" s="16"/>
      <c r="I5" s="16"/>
      <c r="J5" s="16"/>
      <c r="K5" s="16"/>
    </row>
    <row r="6" spans="1:11" ht="20.100000000000001" customHeight="1" x14ac:dyDescent="0.3">
      <c r="A6" s="22" t="s">
        <v>93</v>
      </c>
      <c r="B6" s="23"/>
      <c r="C6" s="24"/>
      <c r="D6" s="25"/>
      <c r="E6" s="25"/>
      <c r="F6" s="25"/>
      <c r="G6" s="16"/>
      <c r="H6" s="16"/>
      <c r="I6" s="16"/>
      <c r="J6" s="16"/>
      <c r="K6" s="16"/>
    </row>
    <row r="7" spans="1:11" ht="20.100000000000001" customHeight="1" x14ac:dyDescent="0.3">
      <c r="A7" s="25"/>
      <c r="B7" s="23"/>
      <c r="C7" s="24"/>
      <c r="D7" s="25"/>
      <c r="E7" s="25"/>
      <c r="F7" s="25"/>
      <c r="G7" s="16"/>
      <c r="H7" s="16"/>
      <c r="I7" s="16"/>
      <c r="J7" s="16"/>
      <c r="K7" s="16"/>
    </row>
    <row r="8" spans="1:11" ht="20.100000000000001" customHeight="1" x14ac:dyDescent="0.3">
      <c r="A8" s="58" t="s">
        <v>4</v>
      </c>
      <c r="B8" s="59"/>
      <c r="C8" s="60"/>
      <c r="D8" s="61"/>
      <c r="E8" s="62"/>
      <c r="F8" s="25"/>
      <c r="G8" s="16"/>
      <c r="H8" s="16"/>
      <c r="I8" s="16"/>
      <c r="J8" s="16"/>
      <c r="K8" s="16"/>
    </row>
    <row r="9" spans="1:11" ht="20.100000000000001" customHeight="1" x14ac:dyDescent="0.3">
      <c r="A9" s="63"/>
      <c r="B9" s="64" t="s">
        <v>3</v>
      </c>
      <c r="C9" s="65" t="s">
        <v>10</v>
      </c>
      <c r="D9" s="66" t="s">
        <v>0</v>
      </c>
      <c r="E9" s="67" t="s">
        <v>1</v>
      </c>
      <c r="F9" s="25"/>
      <c r="G9" s="16"/>
      <c r="H9" s="16"/>
      <c r="I9" s="16"/>
      <c r="J9" s="16"/>
      <c r="K9" s="16"/>
    </row>
    <row r="10" spans="1:11" ht="20.100000000000001" hidden="1" customHeight="1" x14ac:dyDescent="0.3">
      <c r="A10" s="26"/>
      <c r="B10" s="27" t="s">
        <v>323</v>
      </c>
      <c r="C10" s="123">
        <v>700</v>
      </c>
      <c r="D10" s="29" t="s">
        <v>2</v>
      </c>
      <c r="E10" s="84"/>
      <c r="F10" s="25"/>
      <c r="G10" s="16"/>
      <c r="H10" s="16"/>
      <c r="I10" s="16"/>
      <c r="J10" s="16"/>
      <c r="K10" s="16"/>
    </row>
    <row r="11" spans="1:11" ht="20.100000000000001" hidden="1" customHeight="1" x14ac:dyDescent="0.3">
      <c r="A11" s="26"/>
      <c r="B11" s="27" t="s">
        <v>324</v>
      </c>
      <c r="C11" s="123">
        <v>852</v>
      </c>
      <c r="D11" s="29" t="s">
        <v>2</v>
      </c>
      <c r="E11" s="84"/>
      <c r="F11" s="25"/>
      <c r="G11" s="16"/>
      <c r="H11" s="16"/>
      <c r="I11" s="16"/>
      <c r="J11" s="16"/>
      <c r="K11" s="16"/>
    </row>
    <row r="12" spans="1:11" ht="20.100000000000001" hidden="1" customHeight="1" x14ac:dyDescent="0.3">
      <c r="A12" s="26"/>
      <c r="B12" s="27" t="s">
        <v>94</v>
      </c>
      <c r="C12" s="123">
        <v>453</v>
      </c>
      <c r="D12" s="29" t="s">
        <v>2</v>
      </c>
      <c r="E12" s="84"/>
      <c r="F12" s="25"/>
      <c r="G12" s="16"/>
      <c r="H12" s="16"/>
      <c r="I12" s="16"/>
      <c r="J12" s="16"/>
      <c r="K12" s="16"/>
    </row>
    <row r="13" spans="1:11" ht="20.100000000000001" hidden="1" customHeight="1" x14ac:dyDescent="0.3">
      <c r="A13" s="26"/>
      <c r="B13" s="27" t="s">
        <v>95</v>
      </c>
      <c r="C13" s="123">
        <v>453</v>
      </c>
      <c r="D13" s="29" t="s">
        <v>2</v>
      </c>
      <c r="E13" s="84"/>
      <c r="F13" s="25"/>
      <c r="G13" s="16"/>
      <c r="H13" s="16"/>
      <c r="I13" s="16"/>
      <c r="J13" s="16"/>
      <c r="K13" s="16"/>
    </row>
    <row r="14" spans="1:11" ht="20.100000000000001" hidden="1" customHeight="1" x14ac:dyDescent="0.3">
      <c r="A14" s="26"/>
      <c r="B14" s="27" t="s">
        <v>96</v>
      </c>
      <c r="C14" s="123">
        <v>453</v>
      </c>
      <c r="D14" s="29" t="s">
        <v>2</v>
      </c>
      <c r="E14" s="84"/>
      <c r="F14" s="25"/>
      <c r="G14" s="16"/>
      <c r="H14" s="16"/>
      <c r="I14" s="16"/>
      <c r="J14" s="16"/>
      <c r="K14" s="16"/>
    </row>
    <row r="15" spans="1:11" ht="20.100000000000001" hidden="1" customHeight="1" x14ac:dyDescent="0.3">
      <c r="A15" s="26"/>
      <c r="B15" s="23"/>
      <c r="C15" s="30"/>
      <c r="D15" s="31"/>
      <c r="E15" s="68"/>
      <c r="F15" s="25"/>
      <c r="G15" s="16"/>
      <c r="H15" s="16"/>
      <c r="I15" s="16"/>
      <c r="J15" s="16"/>
      <c r="K15" s="16"/>
    </row>
    <row r="16" spans="1:11" ht="20.100000000000001" customHeight="1" x14ac:dyDescent="0.3">
      <c r="A16" s="32"/>
      <c r="B16" s="27" t="s">
        <v>52</v>
      </c>
      <c r="C16" s="126">
        <v>2681</v>
      </c>
      <c r="D16" s="29" t="s">
        <v>2</v>
      </c>
      <c r="E16" s="88" t="s">
        <v>325</v>
      </c>
      <c r="F16" s="25"/>
      <c r="G16" s="16"/>
      <c r="H16" s="16"/>
      <c r="I16" s="16"/>
      <c r="J16" s="16"/>
      <c r="K16" s="16"/>
    </row>
    <row r="17" spans="1:11" ht="20.100000000000001" customHeight="1" x14ac:dyDescent="0.3">
      <c r="A17" s="33"/>
      <c r="B17" s="34"/>
      <c r="C17" s="35"/>
      <c r="D17" s="36"/>
      <c r="E17" s="69"/>
      <c r="F17" s="25"/>
      <c r="G17" s="16"/>
      <c r="H17" s="16"/>
      <c r="I17" s="16"/>
      <c r="J17" s="16"/>
      <c r="K17" s="16"/>
    </row>
    <row r="18" spans="1:11" ht="20.100000000000001" customHeight="1" x14ac:dyDescent="0.3">
      <c r="A18" s="25"/>
      <c r="B18" s="23"/>
      <c r="C18" s="24"/>
      <c r="D18" s="25"/>
      <c r="E18" s="25"/>
      <c r="F18" s="25"/>
      <c r="G18" s="16"/>
      <c r="H18" s="16"/>
      <c r="I18" s="16"/>
      <c r="J18" s="16"/>
      <c r="K18" s="16"/>
    </row>
    <row r="19" spans="1:11" ht="20.100000000000001" customHeight="1" x14ac:dyDescent="0.3">
      <c r="A19" s="25"/>
      <c r="B19" s="23"/>
      <c r="C19" s="24"/>
      <c r="D19" s="25"/>
      <c r="E19" s="25"/>
      <c r="F19" s="25"/>
      <c r="G19" s="16"/>
      <c r="H19" s="16"/>
      <c r="I19" s="16"/>
      <c r="J19" s="16"/>
      <c r="K19" s="16"/>
    </row>
    <row r="20" spans="1:11" ht="20.100000000000001" customHeight="1" x14ac:dyDescent="0.3">
      <c r="A20" s="58" t="s">
        <v>49</v>
      </c>
      <c r="B20" s="54"/>
      <c r="C20" s="55"/>
      <c r="D20" s="56"/>
      <c r="E20" s="57"/>
      <c r="F20" s="25"/>
      <c r="G20" s="16"/>
      <c r="H20" s="16"/>
      <c r="I20" s="16"/>
      <c r="J20" s="16"/>
      <c r="K20" s="16"/>
    </row>
    <row r="21" spans="1:11" ht="20.100000000000001" customHeight="1" x14ac:dyDescent="0.3">
      <c r="A21" s="63" t="s">
        <v>33</v>
      </c>
      <c r="B21" s="64" t="s">
        <v>3</v>
      </c>
      <c r="C21" s="65" t="s">
        <v>10</v>
      </c>
      <c r="D21" s="66" t="s">
        <v>0</v>
      </c>
      <c r="E21" s="67" t="s">
        <v>54</v>
      </c>
      <c r="F21" s="25"/>
      <c r="G21" s="16"/>
      <c r="H21" s="16"/>
      <c r="I21" s="16"/>
      <c r="J21" s="16"/>
      <c r="K21" s="16"/>
    </row>
    <row r="22" spans="1:11" ht="20.100000000000001" customHeight="1" x14ac:dyDescent="0.3">
      <c r="A22" s="37"/>
      <c r="B22" s="27" t="s">
        <v>97</v>
      </c>
      <c r="C22" s="126">
        <f>240+230+230+100+80</f>
        <v>880</v>
      </c>
      <c r="D22" s="29" t="s">
        <v>2</v>
      </c>
      <c r="E22" s="88" t="s">
        <v>406</v>
      </c>
      <c r="F22" s="38"/>
      <c r="G22" s="16"/>
      <c r="H22" s="16"/>
      <c r="I22" s="16"/>
      <c r="J22" s="16"/>
      <c r="K22" s="16"/>
    </row>
    <row r="23" spans="1:11" ht="20.100000000000001" customHeight="1" x14ac:dyDescent="0.3">
      <c r="A23" s="37"/>
      <c r="B23" s="27"/>
      <c r="C23" s="28"/>
      <c r="D23" s="29"/>
      <c r="E23" s="88"/>
      <c r="F23" s="38"/>
      <c r="G23" s="16"/>
      <c r="H23" s="16"/>
      <c r="I23" s="16"/>
      <c r="J23" s="16"/>
      <c r="K23" s="16"/>
    </row>
    <row r="24" spans="1:11" ht="20.100000000000001" customHeight="1" x14ac:dyDescent="0.3">
      <c r="A24" s="58" t="s">
        <v>5</v>
      </c>
      <c r="B24" s="54"/>
      <c r="C24" s="55"/>
      <c r="D24" s="56"/>
      <c r="E24" s="57"/>
      <c r="F24" s="40"/>
      <c r="G24" s="16"/>
      <c r="H24" s="16"/>
      <c r="I24" s="16"/>
      <c r="J24" s="16"/>
      <c r="K24" s="16"/>
    </row>
    <row r="25" spans="1:11" ht="20.100000000000001" customHeight="1" x14ac:dyDescent="0.3">
      <c r="A25" s="63" t="s">
        <v>8</v>
      </c>
      <c r="B25" s="64" t="s">
        <v>3</v>
      </c>
      <c r="C25" s="65" t="s">
        <v>10</v>
      </c>
      <c r="D25" s="66" t="s">
        <v>0</v>
      </c>
      <c r="E25" s="67" t="s">
        <v>54</v>
      </c>
      <c r="F25" s="23"/>
      <c r="G25" s="16"/>
      <c r="H25" s="16"/>
      <c r="I25" s="16"/>
      <c r="J25" s="16"/>
      <c r="K25" s="16"/>
    </row>
    <row r="26" spans="1:11" ht="19.95" customHeight="1" x14ac:dyDescent="0.3">
      <c r="A26" s="41">
        <v>1.1000000000000001</v>
      </c>
      <c r="C26" s="29"/>
      <c r="E26" s="88"/>
      <c r="F26" s="23"/>
      <c r="G26" s="16"/>
      <c r="H26" s="16"/>
      <c r="I26" s="16"/>
      <c r="J26" s="16"/>
      <c r="K26" s="16"/>
    </row>
    <row r="27" spans="1:11" ht="19.95" customHeight="1" x14ac:dyDescent="0.3">
      <c r="A27" s="100"/>
      <c r="B27" s="22" t="s">
        <v>361</v>
      </c>
      <c r="C27" s="124">
        <f>(436+171)*0.175</f>
        <v>106.22499999999999</v>
      </c>
      <c r="D27" s="29" t="s">
        <v>354</v>
      </c>
      <c r="E27" s="88" t="s">
        <v>355</v>
      </c>
      <c r="F27" s="23"/>
      <c r="G27" s="16"/>
      <c r="H27" s="16"/>
      <c r="I27" s="16"/>
      <c r="J27" s="16"/>
      <c r="K27" s="16"/>
    </row>
    <row r="28" spans="1:11" ht="19.95" customHeight="1" x14ac:dyDescent="0.3">
      <c r="A28" s="41"/>
      <c r="B28" s="22" t="s">
        <v>356</v>
      </c>
      <c r="C28" s="128">
        <f>344.7*C27</f>
        <v>36615.7575</v>
      </c>
      <c r="D28" s="29" t="s">
        <v>34</v>
      </c>
      <c r="E28" s="88"/>
      <c r="F28" s="23"/>
      <c r="G28" s="16"/>
      <c r="H28" s="16"/>
      <c r="I28" s="16"/>
      <c r="J28" s="16"/>
      <c r="K28" s="16"/>
    </row>
    <row r="29" spans="1:11" ht="19.95" customHeight="1" x14ac:dyDescent="0.3">
      <c r="A29" s="41"/>
      <c r="B29" s="22" t="s">
        <v>357</v>
      </c>
      <c r="C29" s="128">
        <f>38.3*C27</f>
        <v>4068.4174999999996</v>
      </c>
      <c r="D29" s="29" t="s">
        <v>34</v>
      </c>
      <c r="E29" s="88"/>
      <c r="F29" s="23"/>
      <c r="G29" s="16"/>
      <c r="H29" s="16"/>
      <c r="I29" s="16"/>
      <c r="J29" s="16"/>
      <c r="K29" s="16"/>
    </row>
    <row r="30" spans="1:11" ht="19.95" customHeight="1" x14ac:dyDescent="0.3">
      <c r="A30" s="41"/>
      <c r="B30" s="22" t="s">
        <v>358</v>
      </c>
      <c r="C30" s="128">
        <f>968.4*C27</f>
        <v>102868.29</v>
      </c>
      <c r="D30" s="29" t="s">
        <v>34</v>
      </c>
      <c r="E30" s="88"/>
      <c r="F30" s="23"/>
      <c r="G30" s="16"/>
      <c r="H30" s="16"/>
      <c r="I30" s="16"/>
      <c r="J30" s="16"/>
      <c r="K30" s="16"/>
    </row>
    <row r="31" spans="1:11" ht="19.95" customHeight="1" x14ac:dyDescent="0.3">
      <c r="A31" s="41"/>
      <c r="B31" s="22" t="s">
        <v>359</v>
      </c>
      <c r="C31" s="128">
        <f>792.3*C27</f>
        <v>84162.06749999999</v>
      </c>
      <c r="D31" s="29" t="s">
        <v>34</v>
      </c>
      <c r="E31" s="88"/>
      <c r="F31" s="23"/>
      <c r="G31" s="16"/>
      <c r="H31" s="16"/>
      <c r="I31" s="16"/>
      <c r="J31" s="16"/>
      <c r="K31" s="16"/>
    </row>
    <row r="32" spans="1:11" ht="19.95" customHeight="1" x14ac:dyDescent="0.3">
      <c r="A32" s="100"/>
      <c r="B32" s="22" t="s">
        <v>360</v>
      </c>
      <c r="C32" s="128">
        <f>(175*C27)/1000</f>
        <v>18.589375</v>
      </c>
      <c r="D32" s="29" t="s">
        <v>354</v>
      </c>
      <c r="E32" s="88"/>
      <c r="F32" s="23"/>
      <c r="G32" s="16"/>
      <c r="H32" s="16"/>
      <c r="I32" s="16"/>
      <c r="J32" s="16"/>
      <c r="K32" s="16"/>
    </row>
    <row r="33" spans="1:11" ht="19.95" customHeight="1" x14ac:dyDescent="0.3">
      <c r="A33" s="100"/>
      <c r="B33" s="22" t="s">
        <v>362</v>
      </c>
      <c r="C33" s="128">
        <f>100*C27</f>
        <v>10622.5</v>
      </c>
      <c r="D33" s="29" t="s">
        <v>34</v>
      </c>
      <c r="E33" s="88" t="s">
        <v>363</v>
      </c>
      <c r="F33" s="23"/>
      <c r="G33" s="16"/>
      <c r="H33" s="16"/>
      <c r="I33" s="16"/>
      <c r="J33" s="16"/>
      <c r="K33" s="16"/>
    </row>
    <row r="34" spans="1:11" ht="19.95" customHeight="1" x14ac:dyDescent="0.3">
      <c r="A34" s="41"/>
      <c r="B34" s="22" t="s">
        <v>352</v>
      </c>
      <c r="C34" s="124">
        <f>((116*3.25)+(132*4.25))*0.15</f>
        <v>140.69999999999999</v>
      </c>
      <c r="D34" s="29" t="s">
        <v>354</v>
      </c>
      <c r="E34" s="88" t="s">
        <v>353</v>
      </c>
      <c r="F34" s="23"/>
      <c r="G34" s="16"/>
      <c r="H34" s="16"/>
      <c r="I34" s="16"/>
      <c r="J34" s="16"/>
      <c r="K34" s="16"/>
    </row>
    <row r="35" spans="1:11" ht="19.95" customHeight="1" x14ac:dyDescent="0.3">
      <c r="A35" s="41"/>
      <c r="B35" s="22" t="s">
        <v>356</v>
      </c>
      <c r="C35" s="128">
        <f>382*C34</f>
        <v>53747.399999999994</v>
      </c>
      <c r="D35" s="29" t="s">
        <v>34</v>
      </c>
      <c r="E35" s="88"/>
      <c r="F35" s="23"/>
      <c r="G35" s="16"/>
      <c r="H35" s="16"/>
      <c r="I35" s="16"/>
      <c r="J35" s="16"/>
      <c r="K35" s="16"/>
    </row>
    <row r="36" spans="1:11" ht="19.95" customHeight="1" x14ac:dyDescent="0.3">
      <c r="A36" s="41"/>
      <c r="B36" s="22" t="s">
        <v>358</v>
      </c>
      <c r="C36" s="128">
        <f>968.4*C34</f>
        <v>136253.87999999998</v>
      </c>
      <c r="D36" s="29" t="s">
        <v>34</v>
      </c>
      <c r="E36" s="88"/>
      <c r="F36" s="23"/>
      <c r="G36" s="16"/>
      <c r="H36" s="16"/>
      <c r="I36" s="16"/>
      <c r="J36" s="16"/>
      <c r="K36" s="16"/>
    </row>
    <row r="37" spans="1:11" ht="19.95" customHeight="1" x14ac:dyDescent="0.3">
      <c r="A37" s="41"/>
      <c r="B37" s="22" t="s">
        <v>359</v>
      </c>
      <c r="C37" s="128">
        <f>792.3*C34</f>
        <v>111476.60999999999</v>
      </c>
      <c r="D37" s="29" t="s">
        <v>34</v>
      </c>
      <c r="E37" s="88"/>
      <c r="F37" s="23"/>
      <c r="G37" s="16"/>
      <c r="H37" s="16"/>
      <c r="I37" s="16"/>
      <c r="J37" s="16"/>
      <c r="K37" s="16"/>
    </row>
    <row r="38" spans="1:11" ht="19.95" customHeight="1" x14ac:dyDescent="0.3">
      <c r="A38" s="100"/>
      <c r="B38" s="22" t="s">
        <v>360</v>
      </c>
      <c r="C38" s="128">
        <f>(175*C34)/1000</f>
        <v>24.622499999999995</v>
      </c>
      <c r="D38" s="29" t="s">
        <v>354</v>
      </c>
      <c r="E38" s="88"/>
      <c r="F38" s="23"/>
      <c r="G38" s="16"/>
      <c r="H38" s="16"/>
      <c r="I38" s="16"/>
      <c r="J38" s="16"/>
      <c r="K38" s="16"/>
    </row>
    <row r="39" spans="1:11" ht="19.95" customHeight="1" x14ac:dyDescent="0.3">
      <c r="A39" s="100"/>
      <c r="B39" s="22" t="s">
        <v>362</v>
      </c>
      <c r="C39" s="128">
        <f>125*C34</f>
        <v>17587.5</v>
      </c>
      <c r="D39" s="29" t="s">
        <v>34</v>
      </c>
      <c r="E39" s="88" t="s">
        <v>364</v>
      </c>
      <c r="F39" s="23"/>
      <c r="G39" s="16"/>
      <c r="H39" s="16"/>
      <c r="I39" s="16"/>
      <c r="J39" s="16"/>
      <c r="K39" s="16"/>
    </row>
    <row r="40" spans="1:11" ht="19.95" customHeight="1" x14ac:dyDescent="0.3">
      <c r="A40" s="100"/>
      <c r="B40" s="22" t="s">
        <v>351</v>
      </c>
      <c r="C40" s="125">
        <f>330+325</f>
        <v>655</v>
      </c>
      <c r="D40" s="29" t="s">
        <v>2</v>
      </c>
      <c r="E40" s="88" t="s">
        <v>373</v>
      </c>
      <c r="F40" s="23"/>
      <c r="G40" s="16"/>
      <c r="H40" s="16"/>
      <c r="I40" s="16"/>
      <c r="J40" s="16"/>
      <c r="K40" s="16"/>
    </row>
    <row r="41" spans="1:11" ht="19.95" customHeight="1" x14ac:dyDescent="0.3">
      <c r="A41" s="41"/>
      <c r="B41" s="22"/>
      <c r="C41" s="22"/>
      <c r="D41" s="22"/>
      <c r="E41" s="88"/>
      <c r="F41" s="23"/>
      <c r="G41" s="16"/>
      <c r="H41" s="16"/>
      <c r="I41" s="16"/>
      <c r="J41" s="16"/>
      <c r="K41" s="16"/>
    </row>
    <row r="42" spans="1:11" ht="20.100000000000001" customHeight="1" x14ac:dyDescent="0.3">
      <c r="A42" s="63" t="s">
        <v>9</v>
      </c>
      <c r="B42" s="64" t="s">
        <v>3</v>
      </c>
      <c r="C42" s="65" t="s">
        <v>10</v>
      </c>
      <c r="D42" s="66" t="s">
        <v>0</v>
      </c>
      <c r="E42" s="67" t="s">
        <v>54</v>
      </c>
      <c r="F42" s="23"/>
      <c r="G42" s="16"/>
      <c r="H42" s="16"/>
      <c r="I42" s="16"/>
      <c r="J42" s="16"/>
      <c r="K42" s="16"/>
    </row>
    <row r="43" spans="1:11" ht="21" customHeight="1" x14ac:dyDescent="0.3">
      <c r="A43" s="41">
        <v>2.1</v>
      </c>
      <c r="B43" s="27" t="s">
        <v>19</v>
      </c>
      <c r="C43" s="22"/>
      <c r="D43" s="22"/>
      <c r="E43" s="89"/>
      <c r="F43" s="25"/>
      <c r="G43" s="16"/>
      <c r="H43" s="16"/>
      <c r="I43" s="16"/>
      <c r="J43" s="16"/>
      <c r="K43" s="16"/>
    </row>
    <row r="44" spans="1:11" ht="21" customHeight="1" x14ac:dyDescent="0.3">
      <c r="A44" s="100"/>
      <c r="B44" s="27" t="s">
        <v>368</v>
      </c>
      <c r="C44" s="126">
        <v>6755</v>
      </c>
      <c r="D44" s="29" t="s">
        <v>34</v>
      </c>
      <c r="E44" s="84" t="s">
        <v>371</v>
      </c>
      <c r="F44" s="25"/>
      <c r="G44" s="16"/>
      <c r="H44" s="16"/>
      <c r="I44" s="16"/>
      <c r="J44" s="16"/>
      <c r="K44" s="16"/>
    </row>
    <row r="45" spans="1:11" ht="21" customHeight="1" x14ac:dyDescent="0.3">
      <c r="A45" s="100"/>
      <c r="B45" s="27" t="s">
        <v>369</v>
      </c>
      <c r="C45" s="126">
        <v>40277</v>
      </c>
      <c r="D45" s="29" t="s">
        <v>34</v>
      </c>
      <c r="E45" s="84" t="s">
        <v>370</v>
      </c>
      <c r="F45" s="25"/>
      <c r="G45" s="16"/>
      <c r="H45" s="16"/>
      <c r="I45" s="16"/>
      <c r="J45" s="16"/>
      <c r="K45" s="16"/>
    </row>
    <row r="46" spans="1:11" ht="21" customHeight="1" x14ac:dyDescent="0.3">
      <c r="A46" s="100"/>
      <c r="B46" s="27" t="s">
        <v>336</v>
      </c>
      <c r="C46" s="126">
        <f>2.8*3*18</f>
        <v>151.19999999999999</v>
      </c>
      <c r="D46" s="29" t="s">
        <v>34</v>
      </c>
      <c r="E46" s="84" t="s">
        <v>365</v>
      </c>
      <c r="F46" s="25"/>
      <c r="G46" s="16"/>
      <c r="H46" s="16"/>
      <c r="I46" s="16"/>
      <c r="J46" s="16"/>
      <c r="K46" s="16"/>
    </row>
    <row r="47" spans="1:11" ht="21" customHeight="1" x14ac:dyDescent="0.3">
      <c r="A47" s="32"/>
      <c r="B47" s="23"/>
      <c r="C47" s="110"/>
      <c r="D47" s="25"/>
      <c r="E47" s="85"/>
      <c r="F47" s="25"/>
      <c r="G47" s="16"/>
      <c r="H47" s="16"/>
      <c r="I47" s="16"/>
      <c r="J47" s="16"/>
      <c r="K47" s="16"/>
    </row>
    <row r="48" spans="1:11" ht="21" customHeight="1" x14ac:dyDescent="0.3">
      <c r="A48" s="41">
        <v>2.2000000000000002</v>
      </c>
      <c r="B48" s="27" t="s">
        <v>13</v>
      </c>
      <c r="C48" s="111"/>
      <c r="D48" s="22"/>
      <c r="E48" s="89"/>
      <c r="F48" s="25"/>
      <c r="G48" s="16"/>
      <c r="H48" s="16"/>
      <c r="I48" s="16"/>
      <c r="J48" s="16"/>
      <c r="K48" s="16"/>
    </row>
    <row r="49" spans="1:11" ht="28.8" x14ac:dyDescent="0.3">
      <c r="A49" s="100"/>
      <c r="B49" s="27" t="s">
        <v>341</v>
      </c>
      <c r="C49" s="126">
        <f>180+256+410+28+62</f>
        <v>936</v>
      </c>
      <c r="D49" s="29" t="s">
        <v>2</v>
      </c>
      <c r="E49" s="84" t="s">
        <v>345</v>
      </c>
      <c r="F49" s="25"/>
      <c r="G49" s="16"/>
      <c r="H49" s="16"/>
      <c r="I49" s="16"/>
      <c r="J49" s="16"/>
      <c r="K49" s="16"/>
    </row>
    <row r="50" spans="1:11" ht="28.8" x14ac:dyDescent="0.3">
      <c r="A50" s="100"/>
      <c r="B50" s="27" t="s">
        <v>342</v>
      </c>
      <c r="C50" s="126">
        <f>28+62</f>
        <v>90</v>
      </c>
      <c r="D50" s="29" t="s">
        <v>2</v>
      </c>
      <c r="E50" s="84" t="s">
        <v>366</v>
      </c>
      <c r="F50" s="25"/>
      <c r="G50" s="16"/>
      <c r="H50" s="16"/>
      <c r="I50" s="16"/>
      <c r="J50" s="16"/>
      <c r="K50" s="16"/>
    </row>
    <row r="51" spans="1:11" x14ac:dyDescent="0.3">
      <c r="A51" s="100"/>
      <c r="B51" s="27" t="s">
        <v>372</v>
      </c>
      <c r="C51" s="126">
        <f>(5.5*2)+17+(6.5*2)+3.15+8</f>
        <v>52.15</v>
      </c>
      <c r="D51" s="29" t="s">
        <v>2</v>
      </c>
      <c r="E51" s="84"/>
      <c r="F51" s="25"/>
      <c r="G51" s="16"/>
      <c r="H51" s="16"/>
      <c r="I51" s="16"/>
      <c r="J51" s="16"/>
      <c r="K51" s="16"/>
    </row>
    <row r="52" spans="1:11" ht="21" customHeight="1" x14ac:dyDescent="0.3">
      <c r="A52" s="32"/>
      <c r="B52" s="23"/>
      <c r="C52" s="112"/>
      <c r="D52" s="31"/>
      <c r="E52" s="85"/>
      <c r="F52" s="25"/>
      <c r="G52" s="16"/>
      <c r="H52" s="16"/>
      <c r="I52" s="16"/>
      <c r="J52" s="16"/>
      <c r="K52" s="16"/>
    </row>
    <row r="53" spans="1:11" ht="21" customHeight="1" x14ac:dyDescent="0.3">
      <c r="A53" s="41">
        <v>2.2999999999999998</v>
      </c>
      <c r="B53" s="27" t="s">
        <v>283</v>
      </c>
      <c r="C53" s="113"/>
      <c r="D53" s="25"/>
      <c r="E53" s="85"/>
      <c r="F53" s="25"/>
      <c r="G53" s="16"/>
      <c r="H53" s="16"/>
      <c r="I53" s="16"/>
      <c r="J53" s="16"/>
      <c r="K53" s="16"/>
    </row>
    <row r="54" spans="1:11" ht="21" customHeight="1" x14ac:dyDescent="0.3">
      <c r="A54" s="100"/>
      <c r="B54" s="27" t="s">
        <v>60</v>
      </c>
      <c r="C54" s="126">
        <v>619</v>
      </c>
      <c r="D54" s="29" t="s">
        <v>2</v>
      </c>
      <c r="E54" s="84" t="s">
        <v>332</v>
      </c>
      <c r="F54" s="25"/>
      <c r="G54" s="16"/>
      <c r="H54" s="16"/>
      <c r="I54" s="16"/>
      <c r="J54" s="16"/>
      <c r="K54" s="16"/>
    </row>
    <row r="55" spans="1:11" ht="21" customHeight="1" x14ac:dyDescent="0.3">
      <c r="A55" s="100"/>
      <c r="B55" s="27" t="s">
        <v>329</v>
      </c>
      <c r="C55" s="126">
        <v>26</v>
      </c>
      <c r="D55" s="29" t="s">
        <v>2</v>
      </c>
      <c r="E55" s="84" t="s">
        <v>350</v>
      </c>
      <c r="F55" s="25"/>
      <c r="G55" s="16"/>
      <c r="H55" s="16"/>
      <c r="I55" s="16"/>
      <c r="J55" s="16"/>
      <c r="K55" s="16"/>
    </row>
    <row r="56" spans="1:11" ht="21" customHeight="1" x14ac:dyDescent="0.3">
      <c r="A56" s="32"/>
      <c r="B56" s="42"/>
      <c r="C56" s="114"/>
      <c r="D56" s="42"/>
      <c r="E56" s="90"/>
      <c r="F56" s="25"/>
      <c r="G56" s="16"/>
      <c r="H56" s="16"/>
      <c r="I56" s="16"/>
      <c r="J56" s="16"/>
      <c r="K56" s="16"/>
    </row>
    <row r="57" spans="1:11" ht="21" customHeight="1" x14ac:dyDescent="0.3">
      <c r="A57" s="41">
        <v>2.4</v>
      </c>
      <c r="B57" s="27" t="s">
        <v>18</v>
      </c>
      <c r="C57" s="115"/>
      <c r="D57" s="22"/>
      <c r="E57" s="84"/>
      <c r="F57" s="25"/>
      <c r="G57" s="16"/>
      <c r="H57" s="16"/>
      <c r="I57" s="16"/>
      <c r="J57" s="16"/>
      <c r="K57" s="16"/>
    </row>
    <row r="58" spans="1:11" ht="21" customHeight="1" x14ac:dyDescent="0.3">
      <c r="A58" s="100"/>
      <c r="B58" s="27" t="s">
        <v>337</v>
      </c>
      <c r="C58" s="126">
        <f>(2*3.5)+(2*4.5)+(2*4.5)+4.5+3</f>
        <v>32.5</v>
      </c>
      <c r="D58" s="29" t="s">
        <v>335</v>
      </c>
      <c r="E58" s="84" t="s">
        <v>367</v>
      </c>
      <c r="F58" s="25"/>
      <c r="G58" s="16"/>
      <c r="H58" s="16"/>
      <c r="I58" s="16"/>
      <c r="J58" s="16"/>
      <c r="K58" s="16"/>
    </row>
    <row r="59" spans="1:11" ht="21" customHeight="1" x14ac:dyDescent="0.3">
      <c r="A59" s="41"/>
      <c r="B59" s="23"/>
      <c r="C59" s="116"/>
      <c r="D59" s="31"/>
      <c r="E59" s="84"/>
      <c r="F59" s="25"/>
      <c r="G59" s="16"/>
      <c r="H59" s="16"/>
      <c r="I59" s="16"/>
      <c r="J59" s="16"/>
      <c r="K59" s="16"/>
    </row>
    <row r="60" spans="1:11" ht="21" customHeight="1" x14ac:dyDescent="0.3">
      <c r="A60" s="41">
        <v>2.5</v>
      </c>
      <c r="B60" s="27" t="s">
        <v>282</v>
      </c>
      <c r="C60" s="110"/>
      <c r="D60" s="25"/>
      <c r="E60" s="85"/>
      <c r="F60" s="25"/>
      <c r="G60" s="16"/>
      <c r="H60" s="16"/>
      <c r="I60" s="16"/>
      <c r="J60" s="16"/>
      <c r="K60" s="16"/>
    </row>
    <row r="61" spans="1:11" ht="28.8" x14ac:dyDescent="0.3">
      <c r="A61" s="100"/>
      <c r="B61" s="27" t="s">
        <v>328</v>
      </c>
      <c r="C61" s="126">
        <v>751</v>
      </c>
      <c r="D61" s="29" t="s">
        <v>2</v>
      </c>
      <c r="E61" s="84" t="s">
        <v>374</v>
      </c>
      <c r="F61" s="25"/>
      <c r="G61" s="16"/>
      <c r="H61" s="16"/>
      <c r="I61" s="16"/>
      <c r="J61" s="16"/>
      <c r="K61" s="16"/>
    </row>
    <row r="62" spans="1:11" ht="21" customHeight="1" x14ac:dyDescent="0.3">
      <c r="A62" s="41"/>
      <c r="B62" s="27"/>
      <c r="C62" s="28"/>
      <c r="D62" s="29"/>
      <c r="E62" s="84"/>
      <c r="F62" s="25"/>
      <c r="G62" s="16"/>
      <c r="H62" s="16"/>
      <c r="I62" s="16"/>
      <c r="J62" s="16"/>
      <c r="K62" s="16"/>
    </row>
    <row r="63" spans="1:11" ht="21" customHeight="1" x14ac:dyDescent="0.3">
      <c r="A63" s="41">
        <v>2.6</v>
      </c>
      <c r="B63" s="27" t="s">
        <v>20</v>
      </c>
      <c r="C63" s="117"/>
      <c r="D63" s="25"/>
      <c r="E63" s="85"/>
      <c r="F63" s="25"/>
      <c r="G63" s="16"/>
      <c r="H63" s="16"/>
      <c r="I63" s="16"/>
      <c r="J63" s="16"/>
      <c r="K63" s="16"/>
    </row>
    <row r="64" spans="1:11" ht="21" customHeight="1" x14ac:dyDescent="0.3">
      <c r="A64" s="100"/>
      <c r="B64" s="27" t="s">
        <v>284</v>
      </c>
      <c r="C64" s="126">
        <f>111</f>
        <v>111</v>
      </c>
      <c r="D64" s="29" t="s">
        <v>2</v>
      </c>
      <c r="E64" s="84" t="s">
        <v>330</v>
      </c>
      <c r="F64" s="43"/>
      <c r="G64" s="16"/>
      <c r="H64" s="16"/>
      <c r="I64" s="16"/>
      <c r="J64" s="16"/>
      <c r="K64" s="16"/>
    </row>
    <row r="65" spans="1:11" ht="21" customHeight="1" x14ac:dyDescent="0.3">
      <c r="A65" s="100"/>
      <c r="B65" s="27" t="s">
        <v>397</v>
      </c>
      <c r="C65" s="126">
        <f>(2.24*0.89*10)+(2.24*1.82*11)</f>
        <v>64.780800000000013</v>
      </c>
      <c r="D65" s="29" t="s">
        <v>2</v>
      </c>
      <c r="E65" s="84" t="s">
        <v>331</v>
      </c>
      <c r="F65" s="43"/>
      <c r="G65" s="16"/>
      <c r="H65" s="16"/>
      <c r="I65" s="16"/>
      <c r="J65" s="16"/>
      <c r="K65" s="16"/>
    </row>
    <row r="66" spans="1:11" ht="21" customHeight="1" x14ac:dyDescent="0.3">
      <c r="A66" s="41"/>
      <c r="B66" s="27"/>
      <c r="C66" s="118"/>
      <c r="D66" s="29"/>
      <c r="E66" s="84"/>
      <c r="F66" s="43"/>
      <c r="G66" s="16"/>
      <c r="H66" s="16"/>
      <c r="I66" s="16"/>
      <c r="J66" s="16"/>
      <c r="K66" s="16"/>
    </row>
    <row r="67" spans="1:11" ht="21" customHeight="1" x14ac:dyDescent="0.3">
      <c r="A67" s="41">
        <v>2.7</v>
      </c>
      <c r="B67" s="27" t="s">
        <v>285</v>
      </c>
      <c r="C67" s="118"/>
      <c r="D67" s="29"/>
      <c r="E67" s="84"/>
      <c r="F67" s="43"/>
      <c r="G67" s="16"/>
      <c r="H67" s="16"/>
      <c r="I67" s="16"/>
      <c r="J67" s="16"/>
      <c r="K67" s="16"/>
    </row>
    <row r="68" spans="1:11" ht="21" customHeight="1" x14ac:dyDescent="0.3">
      <c r="A68" s="100"/>
      <c r="B68" s="27" t="s">
        <v>333</v>
      </c>
      <c r="C68" s="126">
        <f>(97+105+85)*3.5</f>
        <v>1004.5</v>
      </c>
      <c r="D68" s="29" t="s">
        <v>2</v>
      </c>
      <c r="E68" s="84" t="s">
        <v>375</v>
      </c>
      <c r="F68" s="43"/>
      <c r="G68" s="16"/>
      <c r="H68" s="16"/>
      <c r="I68" s="16"/>
      <c r="J68" s="16"/>
      <c r="K68" s="16"/>
    </row>
    <row r="69" spans="1:11" ht="21" customHeight="1" x14ac:dyDescent="0.3">
      <c r="A69" s="100"/>
      <c r="B69" s="27" t="s">
        <v>334</v>
      </c>
      <c r="C69" s="126">
        <f>(80+100)*3.5</f>
        <v>630</v>
      </c>
      <c r="D69" s="29" t="s">
        <v>2</v>
      </c>
      <c r="E69" s="84" t="s">
        <v>376</v>
      </c>
      <c r="F69" s="43"/>
      <c r="G69" s="16"/>
      <c r="H69" s="16"/>
      <c r="I69" s="16"/>
      <c r="J69" s="16"/>
      <c r="K69" s="16"/>
    </row>
    <row r="70" spans="1:11" ht="21" customHeight="1" x14ac:dyDescent="0.3">
      <c r="A70" s="41"/>
      <c r="B70" s="27"/>
      <c r="C70" s="118"/>
      <c r="D70" s="29"/>
      <c r="E70" s="84"/>
      <c r="F70" s="43"/>
      <c r="G70" s="16"/>
      <c r="H70" s="16"/>
      <c r="I70" s="16"/>
      <c r="J70" s="16"/>
      <c r="K70" s="16"/>
    </row>
    <row r="71" spans="1:11" ht="21" customHeight="1" x14ac:dyDescent="0.3">
      <c r="A71" s="41">
        <v>2.8</v>
      </c>
      <c r="B71" s="27" t="s">
        <v>286</v>
      </c>
      <c r="C71" s="118"/>
      <c r="D71" s="29"/>
      <c r="E71" s="84"/>
      <c r="F71" s="43"/>
      <c r="G71" s="16"/>
      <c r="H71" s="16"/>
      <c r="I71" s="16"/>
      <c r="J71" s="16"/>
      <c r="K71" s="16"/>
    </row>
    <row r="72" spans="1:11" ht="21" customHeight="1" x14ac:dyDescent="0.3">
      <c r="A72" s="100"/>
      <c r="B72" s="27" t="s">
        <v>326</v>
      </c>
      <c r="C72" s="126">
        <f>(2.24*0.89*71)+(2.24*1.82*20)</f>
        <v>223.08160000000001</v>
      </c>
      <c r="D72" s="29" t="s">
        <v>2</v>
      </c>
      <c r="E72" s="84" t="s">
        <v>327</v>
      </c>
      <c r="F72" s="43"/>
      <c r="G72" s="16"/>
      <c r="H72" s="16"/>
      <c r="I72" s="16"/>
      <c r="J72" s="16"/>
      <c r="K72" s="16"/>
    </row>
    <row r="73" spans="1:11" ht="21" customHeight="1" x14ac:dyDescent="0.3">
      <c r="A73" s="32"/>
      <c r="B73" s="23"/>
      <c r="C73" s="24"/>
      <c r="D73" s="25"/>
      <c r="E73" s="85"/>
      <c r="F73" s="43"/>
      <c r="G73" s="16"/>
      <c r="H73" s="16"/>
      <c r="I73" s="16"/>
      <c r="J73" s="16"/>
      <c r="K73" s="16"/>
    </row>
    <row r="74" spans="1:11" ht="20.100000000000001" customHeight="1" x14ac:dyDescent="0.3">
      <c r="A74" s="63" t="s">
        <v>23</v>
      </c>
      <c r="B74" s="64" t="s">
        <v>3</v>
      </c>
      <c r="C74" s="65" t="s">
        <v>10</v>
      </c>
      <c r="D74" s="66" t="s">
        <v>0</v>
      </c>
      <c r="E74" s="67" t="s">
        <v>54</v>
      </c>
      <c r="F74" s="43"/>
      <c r="G74" s="16"/>
      <c r="H74" s="16"/>
      <c r="I74" s="16"/>
      <c r="J74" s="16"/>
      <c r="K74" s="16"/>
    </row>
    <row r="75" spans="1:11" ht="20.100000000000001" customHeight="1" x14ac:dyDescent="0.3">
      <c r="A75" s="41">
        <v>3.1</v>
      </c>
      <c r="B75" s="27" t="s">
        <v>24</v>
      </c>
      <c r="C75" s="24"/>
      <c r="D75" s="25"/>
      <c r="E75" s="85"/>
      <c r="F75" s="43"/>
      <c r="G75" s="16"/>
      <c r="H75" s="16"/>
      <c r="I75" s="16"/>
      <c r="J75" s="16"/>
      <c r="K75" s="16"/>
    </row>
    <row r="76" spans="1:11" ht="19.95" customHeight="1" x14ac:dyDescent="0.3">
      <c r="A76" s="100"/>
      <c r="B76" s="27" t="s">
        <v>287</v>
      </c>
      <c r="C76" s="126">
        <f>C61+C68+C69</f>
        <v>2385.5</v>
      </c>
      <c r="D76" s="29" t="s">
        <v>2</v>
      </c>
      <c r="E76" s="84" t="s">
        <v>319</v>
      </c>
      <c r="F76" s="130"/>
      <c r="G76" s="16"/>
      <c r="H76" s="16"/>
      <c r="I76" s="16"/>
      <c r="J76" s="16"/>
      <c r="K76" s="16"/>
    </row>
    <row r="77" spans="1:11" ht="19.95" customHeight="1" x14ac:dyDescent="0.3">
      <c r="A77" s="100"/>
      <c r="B77" s="27" t="s">
        <v>380</v>
      </c>
      <c r="C77" s="126">
        <f>C61+C68+C69</f>
        <v>2385.5</v>
      </c>
      <c r="D77" s="29" t="s">
        <v>2</v>
      </c>
      <c r="E77" s="84" t="s">
        <v>379</v>
      </c>
      <c r="F77" s="130"/>
      <c r="G77" s="16"/>
      <c r="H77" s="16"/>
      <c r="I77" s="16"/>
      <c r="J77" s="16"/>
      <c r="K77" s="16"/>
    </row>
    <row r="78" spans="1:11" ht="20.100000000000001" customHeight="1" x14ac:dyDescent="0.3">
      <c r="A78" s="32"/>
      <c r="B78" s="23"/>
      <c r="C78" s="28"/>
      <c r="D78" s="25"/>
      <c r="E78" s="85"/>
      <c r="F78" s="45"/>
      <c r="G78" s="16"/>
      <c r="H78" s="16"/>
      <c r="I78" s="16"/>
      <c r="J78" s="16"/>
      <c r="K78" s="16"/>
    </row>
    <row r="79" spans="1:11" ht="20.100000000000001" customHeight="1" x14ac:dyDescent="0.3">
      <c r="A79" s="41">
        <v>3.2</v>
      </c>
      <c r="B79" s="27" t="s">
        <v>25</v>
      </c>
      <c r="C79" s="28"/>
      <c r="D79" s="25"/>
      <c r="E79" s="85"/>
      <c r="F79" s="45"/>
      <c r="G79" s="16"/>
      <c r="H79" s="16"/>
      <c r="I79" s="16"/>
      <c r="J79" s="16"/>
      <c r="K79" s="16"/>
    </row>
    <row r="80" spans="1:11" ht="20.100000000000001" customHeight="1" x14ac:dyDescent="0.3">
      <c r="A80" s="100"/>
      <c r="B80" s="27" t="s">
        <v>344</v>
      </c>
      <c r="C80" s="126">
        <f>C49+330</f>
        <v>1266</v>
      </c>
      <c r="D80" s="29" t="s">
        <v>2</v>
      </c>
      <c r="E80" s="84" t="s">
        <v>343</v>
      </c>
      <c r="F80" s="45"/>
      <c r="G80" s="16"/>
      <c r="H80" s="16"/>
      <c r="I80" s="16"/>
      <c r="J80" s="16"/>
      <c r="K80" s="16"/>
    </row>
    <row r="81" spans="1:11" ht="20.100000000000001" customHeight="1" x14ac:dyDescent="0.3">
      <c r="A81" s="100"/>
      <c r="B81" s="27" t="s">
        <v>347</v>
      </c>
      <c r="C81" s="126">
        <f>325+28+62</f>
        <v>415</v>
      </c>
      <c r="D81" s="29" t="s">
        <v>2</v>
      </c>
      <c r="E81" s="84" t="s">
        <v>346</v>
      </c>
      <c r="F81" s="45"/>
      <c r="G81" s="16"/>
      <c r="H81" s="16"/>
      <c r="I81" s="16"/>
      <c r="J81" s="16"/>
      <c r="K81" s="16"/>
    </row>
    <row r="82" spans="1:11" ht="20.100000000000001" customHeight="1" x14ac:dyDescent="0.3">
      <c r="A82" s="100"/>
      <c r="B82" s="27" t="s">
        <v>348</v>
      </c>
      <c r="C82" s="126">
        <v>436</v>
      </c>
      <c r="D82" s="29" t="s">
        <v>2</v>
      </c>
      <c r="E82" s="84" t="s">
        <v>398</v>
      </c>
      <c r="F82" s="45"/>
      <c r="G82" s="16"/>
      <c r="H82" s="16"/>
      <c r="I82" s="16"/>
      <c r="J82" s="16"/>
      <c r="K82" s="16"/>
    </row>
    <row r="83" spans="1:11" ht="20.100000000000001" customHeight="1" x14ac:dyDescent="0.3">
      <c r="A83" s="100"/>
      <c r="B83" s="27" t="s">
        <v>349</v>
      </c>
      <c r="C83" s="126">
        <v>171</v>
      </c>
      <c r="D83" s="29" t="s">
        <v>2</v>
      </c>
      <c r="E83" s="84"/>
      <c r="F83" s="45"/>
      <c r="G83" s="16"/>
      <c r="H83" s="16"/>
      <c r="I83" s="16"/>
      <c r="J83" s="16"/>
      <c r="K83" s="16"/>
    </row>
    <row r="84" spans="1:11" ht="20.100000000000001" customHeight="1" x14ac:dyDescent="0.3">
      <c r="A84" s="32"/>
      <c r="B84" s="23"/>
      <c r="C84" s="119"/>
      <c r="D84" s="31"/>
      <c r="E84" s="85"/>
      <c r="F84" s="45"/>
      <c r="G84" s="16"/>
      <c r="H84" s="16"/>
      <c r="I84" s="16"/>
      <c r="J84" s="16"/>
      <c r="K84" s="16"/>
    </row>
    <row r="85" spans="1:11" ht="20.100000000000001" customHeight="1" x14ac:dyDescent="0.3">
      <c r="A85" s="41">
        <v>3.3</v>
      </c>
      <c r="B85" s="27" t="s">
        <v>26</v>
      </c>
      <c r="C85" s="24"/>
      <c r="D85" s="25"/>
      <c r="E85" s="85"/>
      <c r="F85" s="45"/>
      <c r="G85" s="16"/>
      <c r="H85" s="16"/>
      <c r="I85" s="16"/>
      <c r="J85" s="16"/>
      <c r="K85" s="16"/>
    </row>
    <row r="86" spans="1:11" ht="19.95" customHeight="1" x14ac:dyDescent="0.3">
      <c r="A86" s="100"/>
      <c r="B86" s="27" t="s">
        <v>377</v>
      </c>
      <c r="C86" s="126">
        <f>C49+C50</f>
        <v>1026</v>
      </c>
      <c r="D86" s="29" t="s">
        <v>2</v>
      </c>
      <c r="E86" s="84" t="s">
        <v>378</v>
      </c>
      <c r="F86" s="45"/>
      <c r="G86" s="16"/>
      <c r="H86" s="16"/>
      <c r="I86" s="16"/>
      <c r="J86" s="16"/>
      <c r="K86" s="16"/>
    </row>
    <row r="87" spans="1:11" ht="20.100000000000001" customHeight="1" x14ac:dyDescent="0.3">
      <c r="A87" s="32"/>
      <c r="B87" s="23"/>
      <c r="C87" s="24"/>
      <c r="D87" s="25"/>
      <c r="E87" s="85"/>
      <c r="F87" s="43"/>
      <c r="G87" s="16"/>
      <c r="H87" s="16"/>
      <c r="I87" s="16"/>
      <c r="J87" s="16"/>
      <c r="K87" s="16"/>
    </row>
    <row r="88" spans="1:11" ht="20.100000000000001" customHeight="1" x14ac:dyDescent="0.3">
      <c r="A88" s="63" t="s">
        <v>28</v>
      </c>
      <c r="B88" s="64" t="s">
        <v>3</v>
      </c>
      <c r="C88" s="65" t="s">
        <v>10</v>
      </c>
      <c r="D88" s="66" t="s">
        <v>0</v>
      </c>
      <c r="E88" s="67" t="s">
        <v>54</v>
      </c>
      <c r="F88" s="43"/>
      <c r="G88" s="16"/>
      <c r="H88" s="16"/>
      <c r="I88" s="16"/>
      <c r="J88" s="16"/>
      <c r="K88" s="16"/>
    </row>
    <row r="89" spans="1:11" ht="20.100000000000001" customHeight="1" x14ac:dyDescent="0.3">
      <c r="A89" s="41">
        <v>4.0999999999999996</v>
      </c>
      <c r="B89" s="27" t="s">
        <v>53</v>
      </c>
      <c r="C89" s="91"/>
      <c r="D89" s="91"/>
      <c r="E89" s="84" t="s">
        <v>338</v>
      </c>
      <c r="F89" s="43"/>
      <c r="G89" s="16"/>
      <c r="H89" s="16"/>
      <c r="I89" s="16"/>
      <c r="J89" s="16"/>
      <c r="K89" s="16"/>
    </row>
    <row r="90" spans="1:11" ht="20.100000000000001" customHeight="1" x14ac:dyDescent="0.3">
      <c r="A90" s="41"/>
      <c r="B90" s="27" t="s">
        <v>280</v>
      </c>
      <c r="C90" s="129">
        <v>3</v>
      </c>
      <c r="D90" s="91" t="s">
        <v>27</v>
      </c>
      <c r="E90" s="84" t="s">
        <v>318</v>
      </c>
      <c r="F90" s="43"/>
      <c r="G90" s="16"/>
      <c r="H90" s="16"/>
      <c r="I90" s="16"/>
      <c r="J90" s="16"/>
      <c r="K90" s="16"/>
    </row>
    <row r="91" spans="1:11" ht="20.100000000000001" customHeight="1" x14ac:dyDescent="0.3">
      <c r="A91" s="32"/>
      <c r="B91" s="23"/>
      <c r="C91" s="24"/>
      <c r="D91" s="25"/>
      <c r="E91" s="92"/>
      <c r="F91" s="43"/>
      <c r="G91" s="16"/>
      <c r="H91" s="16"/>
      <c r="I91" s="16"/>
      <c r="J91" s="16"/>
      <c r="K91" s="16"/>
    </row>
    <row r="92" spans="1:11" ht="20.100000000000001" customHeight="1" x14ac:dyDescent="0.3">
      <c r="A92" s="63" t="s">
        <v>29</v>
      </c>
      <c r="B92" s="64" t="s">
        <v>3</v>
      </c>
      <c r="C92" s="65" t="s">
        <v>10</v>
      </c>
      <c r="D92" s="66" t="s">
        <v>0</v>
      </c>
      <c r="E92" s="67" t="s">
        <v>54</v>
      </c>
      <c r="F92" s="43"/>
      <c r="G92" s="16"/>
      <c r="H92" s="16"/>
      <c r="I92" s="16"/>
      <c r="J92" s="16"/>
      <c r="K92" s="16"/>
    </row>
    <row r="93" spans="1:11" ht="20.100000000000001" customHeight="1" x14ac:dyDescent="0.3">
      <c r="A93" s="99">
        <v>5.0999999999999996</v>
      </c>
      <c r="B93" s="27" t="s">
        <v>40</v>
      </c>
      <c r="C93" s="44"/>
      <c r="D93" s="22"/>
      <c r="E93" s="84"/>
      <c r="F93" s="43"/>
      <c r="G93" s="16"/>
      <c r="H93" s="16"/>
      <c r="I93" s="16"/>
      <c r="J93" s="16"/>
      <c r="K93" s="16"/>
    </row>
    <row r="94" spans="1:11" ht="20.100000000000001" customHeight="1" x14ac:dyDescent="0.3">
      <c r="A94" s="100"/>
      <c r="B94" s="27" t="s">
        <v>276</v>
      </c>
      <c r="C94" s="126">
        <v>21</v>
      </c>
      <c r="D94" s="29" t="s">
        <v>27</v>
      </c>
      <c r="E94" s="84" t="s">
        <v>305</v>
      </c>
      <c r="F94" s="43"/>
      <c r="G94" s="16"/>
      <c r="H94" s="16"/>
      <c r="I94" s="16"/>
      <c r="J94" s="16"/>
      <c r="K94" s="16"/>
    </row>
    <row r="95" spans="1:11" ht="20.100000000000001" customHeight="1" x14ac:dyDescent="0.3">
      <c r="A95" s="100"/>
      <c r="B95" s="27" t="s">
        <v>274</v>
      </c>
      <c r="C95" s="126">
        <v>25</v>
      </c>
      <c r="D95" s="29" t="s">
        <v>27</v>
      </c>
      <c r="E95" s="84" t="s">
        <v>278</v>
      </c>
      <c r="F95" s="43"/>
      <c r="G95" s="16"/>
      <c r="H95" s="16"/>
      <c r="I95" s="16"/>
      <c r="J95" s="16"/>
      <c r="K95" s="16"/>
    </row>
    <row r="96" spans="1:11" ht="20.100000000000001" customHeight="1" x14ac:dyDescent="0.3">
      <c r="A96" s="100"/>
      <c r="B96" s="27" t="s">
        <v>288</v>
      </c>
      <c r="C96" s="126">
        <f>2</f>
        <v>2</v>
      </c>
      <c r="D96" s="29" t="s">
        <v>27</v>
      </c>
      <c r="E96" s="84" t="s">
        <v>381</v>
      </c>
      <c r="F96" s="43"/>
      <c r="G96" s="16"/>
      <c r="H96" s="16"/>
      <c r="I96" s="16"/>
      <c r="J96" s="16"/>
      <c r="K96" s="16"/>
    </row>
    <row r="97" spans="1:11" ht="20.100000000000001" customHeight="1" x14ac:dyDescent="0.3">
      <c r="A97" s="100"/>
      <c r="B97" s="27" t="s">
        <v>275</v>
      </c>
      <c r="C97" s="126">
        <v>15</v>
      </c>
      <c r="D97" s="29" t="s">
        <v>27</v>
      </c>
      <c r="E97" s="84" t="s">
        <v>277</v>
      </c>
      <c r="F97" s="43"/>
      <c r="G97" s="16"/>
      <c r="H97" s="16"/>
      <c r="I97" s="16"/>
      <c r="J97" s="16"/>
      <c r="K97" s="16"/>
    </row>
    <row r="98" spans="1:11" ht="20.100000000000001" customHeight="1" x14ac:dyDescent="0.3">
      <c r="A98" s="99"/>
      <c r="B98" s="27"/>
      <c r="C98" s="44"/>
      <c r="D98" s="22"/>
      <c r="E98" s="84"/>
      <c r="F98" s="43"/>
      <c r="G98" s="16"/>
      <c r="H98" s="16"/>
      <c r="I98" s="16"/>
      <c r="J98" s="16"/>
      <c r="K98" s="16"/>
    </row>
    <row r="99" spans="1:11" ht="20.100000000000001" customHeight="1" x14ac:dyDescent="0.3">
      <c r="A99" s="99">
        <v>5.2</v>
      </c>
      <c r="B99" s="27" t="s">
        <v>43</v>
      </c>
      <c r="C99" s="44"/>
      <c r="D99" s="22"/>
      <c r="E99" s="84"/>
      <c r="F99" s="43"/>
      <c r="G99" s="16"/>
      <c r="H99" s="16"/>
      <c r="I99" s="16"/>
      <c r="J99" s="16"/>
      <c r="K99" s="16"/>
    </row>
    <row r="100" spans="1:11" ht="20.100000000000001" customHeight="1" x14ac:dyDescent="0.3">
      <c r="A100" s="99"/>
      <c r="B100" s="98" t="s">
        <v>289</v>
      </c>
      <c r="C100" s="44"/>
      <c r="D100" s="22"/>
      <c r="E100" s="84" t="s">
        <v>290</v>
      </c>
      <c r="F100" s="43"/>
      <c r="G100" s="16"/>
      <c r="H100" s="16"/>
      <c r="I100" s="16"/>
      <c r="J100" s="16"/>
      <c r="K100" s="16"/>
    </row>
    <row r="101" spans="1:11" ht="20.100000000000001" customHeight="1" x14ac:dyDescent="0.3">
      <c r="A101" s="99"/>
      <c r="B101" s="27"/>
      <c r="C101" s="44"/>
      <c r="D101" s="22"/>
      <c r="E101" s="84"/>
      <c r="F101" s="43"/>
      <c r="G101" s="16"/>
      <c r="H101" s="16"/>
      <c r="I101" s="16"/>
      <c r="J101" s="16"/>
      <c r="K101" s="16"/>
    </row>
    <row r="102" spans="1:11" ht="19.95" customHeight="1" x14ac:dyDescent="0.3">
      <c r="A102" s="99">
        <v>5.3</v>
      </c>
      <c r="B102" s="98" t="s">
        <v>41</v>
      </c>
      <c r="C102" s="44"/>
      <c r="D102" s="22"/>
      <c r="E102" s="84"/>
      <c r="F102" s="43"/>
      <c r="G102" s="16"/>
      <c r="H102" s="16"/>
      <c r="I102" s="16"/>
      <c r="J102" s="16"/>
      <c r="K102" s="16"/>
    </row>
    <row r="103" spans="1:11" ht="19.95" customHeight="1" x14ac:dyDescent="0.3">
      <c r="A103" s="100"/>
      <c r="B103" s="98" t="s">
        <v>393</v>
      </c>
      <c r="C103" s="126">
        <f>C16</f>
        <v>2681</v>
      </c>
      <c r="D103" s="29" t="s">
        <v>2</v>
      </c>
      <c r="E103" s="84" t="s">
        <v>291</v>
      </c>
      <c r="F103" s="43"/>
      <c r="G103" s="16"/>
      <c r="H103" s="16"/>
      <c r="I103" s="16"/>
      <c r="J103" s="16"/>
      <c r="K103" s="16"/>
    </row>
    <row r="104" spans="1:11" ht="19.95" customHeight="1" x14ac:dyDescent="0.3">
      <c r="A104" s="99"/>
      <c r="B104" s="98"/>
      <c r="C104" s="44"/>
      <c r="D104" s="22"/>
      <c r="E104" s="84"/>
      <c r="F104" s="43"/>
      <c r="G104" s="16"/>
      <c r="H104" s="16"/>
      <c r="I104" s="16"/>
      <c r="J104" s="16"/>
      <c r="K104" s="16"/>
    </row>
    <row r="105" spans="1:11" ht="20.100000000000001" customHeight="1" x14ac:dyDescent="0.3">
      <c r="A105" s="99">
        <v>5.4</v>
      </c>
      <c r="B105" s="98" t="s">
        <v>42</v>
      </c>
      <c r="C105" s="24"/>
      <c r="D105" s="25"/>
      <c r="E105" s="84"/>
      <c r="F105" s="43"/>
      <c r="G105" s="16"/>
      <c r="H105" s="16"/>
      <c r="I105" s="16"/>
      <c r="J105" s="16"/>
      <c r="K105" s="16"/>
    </row>
    <row r="106" spans="1:11" ht="20.100000000000001" customHeight="1" x14ac:dyDescent="0.3">
      <c r="A106" s="100"/>
      <c r="B106" s="98" t="s">
        <v>394</v>
      </c>
      <c r="C106" s="126">
        <f>C16</f>
        <v>2681</v>
      </c>
      <c r="D106" s="29" t="s">
        <v>2</v>
      </c>
      <c r="E106" s="84" t="s">
        <v>292</v>
      </c>
      <c r="F106" s="43"/>
      <c r="G106" s="16"/>
      <c r="H106" s="16"/>
      <c r="I106" s="16"/>
      <c r="J106" s="16"/>
      <c r="K106" s="16"/>
    </row>
    <row r="107" spans="1:11" ht="20.100000000000001" customHeight="1" x14ac:dyDescent="0.3">
      <c r="A107" s="99"/>
      <c r="B107" s="98"/>
      <c r="C107" s="24"/>
      <c r="D107" s="25"/>
      <c r="E107" s="84"/>
      <c r="F107" s="43"/>
      <c r="G107" s="16"/>
      <c r="H107" s="16"/>
      <c r="I107" s="16"/>
      <c r="J107" s="16"/>
      <c r="K107" s="16"/>
    </row>
    <row r="108" spans="1:11" ht="20.100000000000001" customHeight="1" x14ac:dyDescent="0.3">
      <c r="A108" s="99">
        <v>5.5</v>
      </c>
      <c r="B108" s="98" t="s">
        <v>36</v>
      </c>
      <c r="C108" s="44"/>
      <c r="D108" s="22"/>
      <c r="E108" s="84"/>
      <c r="F108" s="43"/>
      <c r="G108" s="16"/>
      <c r="H108" s="16"/>
      <c r="I108" s="16"/>
      <c r="J108" s="16"/>
      <c r="K108" s="16"/>
    </row>
    <row r="109" spans="1:11" ht="20.100000000000001" customHeight="1" x14ac:dyDescent="0.3">
      <c r="A109" s="99"/>
      <c r="B109" s="98" t="s">
        <v>402</v>
      </c>
      <c r="C109" s="126">
        <v>130</v>
      </c>
      <c r="D109" s="29" t="s">
        <v>403</v>
      </c>
      <c r="E109" s="84" t="s">
        <v>404</v>
      </c>
      <c r="F109" s="43"/>
      <c r="G109" s="16"/>
      <c r="H109" s="16"/>
      <c r="I109" s="16"/>
      <c r="J109" s="16"/>
      <c r="K109" s="16"/>
    </row>
    <row r="110" spans="1:11" ht="20.100000000000001" customHeight="1" x14ac:dyDescent="0.3">
      <c r="A110" s="99"/>
      <c r="B110" s="98"/>
      <c r="C110" s="44"/>
      <c r="D110" s="22"/>
      <c r="E110" s="84"/>
      <c r="F110" s="43"/>
      <c r="G110" s="16"/>
      <c r="H110" s="16"/>
      <c r="I110" s="16"/>
      <c r="J110" s="16"/>
      <c r="K110" s="16"/>
    </row>
    <row r="111" spans="1:11" ht="20.100000000000001" customHeight="1" x14ac:dyDescent="0.3">
      <c r="A111" s="99">
        <v>5.6</v>
      </c>
      <c r="B111" s="98" t="s">
        <v>37</v>
      </c>
      <c r="C111" s="44"/>
      <c r="D111" s="22"/>
      <c r="E111" s="84"/>
      <c r="F111" s="43"/>
      <c r="G111" s="16"/>
      <c r="H111" s="16"/>
      <c r="I111" s="16"/>
      <c r="J111" s="16"/>
      <c r="K111" s="16"/>
    </row>
    <row r="112" spans="1:11" ht="19.95" customHeight="1" x14ac:dyDescent="0.3">
      <c r="A112" s="100"/>
      <c r="B112" s="98" t="s">
        <v>281</v>
      </c>
      <c r="C112" s="126">
        <v>2681</v>
      </c>
      <c r="D112" s="29" t="s">
        <v>2</v>
      </c>
      <c r="E112" s="84" t="s">
        <v>386</v>
      </c>
      <c r="F112" s="43"/>
      <c r="G112" s="16"/>
      <c r="H112" s="16"/>
      <c r="I112" s="16"/>
      <c r="J112" s="16"/>
      <c r="K112" s="16"/>
    </row>
    <row r="113" spans="1:11" ht="19.95" customHeight="1" x14ac:dyDescent="0.3">
      <c r="A113" s="100"/>
      <c r="B113" s="98" t="s">
        <v>395</v>
      </c>
      <c r="C113" s="126">
        <f>C16</f>
        <v>2681</v>
      </c>
      <c r="D113" s="29" t="s">
        <v>2</v>
      </c>
      <c r="E113" s="84" t="s">
        <v>396</v>
      </c>
      <c r="F113" s="43"/>
      <c r="G113" s="16"/>
      <c r="H113" s="16"/>
      <c r="I113" s="16"/>
      <c r="J113" s="16"/>
      <c r="K113" s="16"/>
    </row>
    <row r="114" spans="1:11" ht="20.100000000000001" customHeight="1" x14ac:dyDescent="0.3">
      <c r="A114" s="101"/>
      <c r="B114" s="98"/>
      <c r="C114" s="24"/>
      <c r="D114" s="25"/>
      <c r="E114" s="85"/>
      <c r="F114" s="45"/>
      <c r="G114" s="16"/>
      <c r="H114" s="16"/>
      <c r="I114" s="16"/>
      <c r="J114" s="16"/>
      <c r="K114" s="16"/>
    </row>
    <row r="115" spans="1:11" ht="20.100000000000001" customHeight="1" x14ac:dyDescent="0.3">
      <c r="A115" s="99">
        <v>5.7</v>
      </c>
      <c r="B115" s="98" t="s">
        <v>38</v>
      </c>
      <c r="C115" s="44"/>
      <c r="D115" s="22"/>
      <c r="E115" s="84"/>
      <c r="F115" s="45"/>
      <c r="G115" s="16"/>
      <c r="H115" s="16"/>
      <c r="I115" s="16"/>
      <c r="J115" s="16"/>
      <c r="K115" s="16"/>
    </row>
    <row r="116" spans="1:11" ht="20.100000000000001" customHeight="1" x14ac:dyDescent="0.3">
      <c r="A116" s="100"/>
      <c r="B116" s="98" t="s">
        <v>388</v>
      </c>
      <c r="C116" s="126">
        <v>2681</v>
      </c>
      <c r="D116" s="29" t="s">
        <v>2</v>
      </c>
      <c r="E116" s="84" t="s">
        <v>387</v>
      </c>
      <c r="F116" s="45"/>
      <c r="G116" s="16"/>
      <c r="H116" s="16"/>
      <c r="I116" s="16"/>
      <c r="J116" s="16"/>
      <c r="K116" s="16"/>
    </row>
    <row r="117" spans="1:11" ht="20.100000000000001" customHeight="1" x14ac:dyDescent="0.3">
      <c r="A117" s="101"/>
      <c r="B117" s="98"/>
      <c r="C117" s="119"/>
      <c r="D117" s="31"/>
      <c r="E117" s="92"/>
      <c r="F117" s="45"/>
      <c r="G117" s="16"/>
      <c r="H117" s="16"/>
      <c r="I117" s="16"/>
      <c r="J117" s="16"/>
      <c r="K117" s="16"/>
    </row>
    <row r="118" spans="1:11" ht="20.100000000000001" customHeight="1" x14ac:dyDescent="0.3">
      <c r="A118" s="99">
        <v>5.8</v>
      </c>
      <c r="B118" s="98" t="s">
        <v>44</v>
      </c>
      <c r="C118" s="44"/>
      <c r="D118" s="22"/>
      <c r="E118" s="85"/>
      <c r="F118" s="17"/>
      <c r="G118" s="16"/>
      <c r="H118" s="16"/>
      <c r="I118" s="16"/>
      <c r="J118" s="16"/>
      <c r="K118" s="16"/>
    </row>
    <row r="119" spans="1:11" ht="20.100000000000001" customHeight="1" x14ac:dyDescent="0.3">
      <c r="A119" s="100"/>
      <c r="B119" s="98" t="s">
        <v>389</v>
      </c>
      <c r="C119" s="126">
        <f>C16</f>
        <v>2681</v>
      </c>
      <c r="D119" s="91" t="s">
        <v>2</v>
      </c>
      <c r="E119" s="84" t="s">
        <v>293</v>
      </c>
      <c r="F119" s="27"/>
      <c r="G119" s="16"/>
      <c r="H119" s="16"/>
      <c r="I119" s="16"/>
      <c r="J119" s="16"/>
      <c r="K119" s="16"/>
    </row>
    <row r="120" spans="1:11" ht="20.100000000000001" customHeight="1" x14ac:dyDescent="0.3">
      <c r="A120" s="100"/>
      <c r="B120" s="98" t="s">
        <v>390</v>
      </c>
      <c r="C120" s="126">
        <f>C16</f>
        <v>2681</v>
      </c>
      <c r="D120" s="91" t="s">
        <v>2</v>
      </c>
      <c r="E120" s="84" t="s">
        <v>294</v>
      </c>
      <c r="F120" s="27"/>
      <c r="G120" s="16"/>
      <c r="H120" s="16"/>
      <c r="I120" s="16"/>
      <c r="J120" s="16"/>
      <c r="K120" s="16"/>
    </row>
    <row r="121" spans="1:11" ht="20.100000000000001" customHeight="1" x14ac:dyDescent="0.3">
      <c r="A121" s="100"/>
      <c r="B121" s="98" t="s">
        <v>391</v>
      </c>
      <c r="C121" s="126">
        <f>C16</f>
        <v>2681</v>
      </c>
      <c r="D121" s="91" t="s">
        <v>2</v>
      </c>
      <c r="E121" s="84" t="s">
        <v>392</v>
      </c>
      <c r="F121" s="27"/>
      <c r="G121" s="16"/>
      <c r="H121" s="16"/>
      <c r="I121" s="16"/>
      <c r="J121" s="16"/>
      <c r="K121" s="16"/>
    </row>
    <row r="122" spans="1:11" ht="20.100000000000001" customHeight="1" x14ac:dyDescent="0.3">
      <c r="A122" s="101"/>
      <c r="B122" s="98"/>
      <c r="C122" s="119"/>
      <c r="D122" s="94"/>
      <c r="E122" s="85"/>
      <c r="F122" s="17"/>
      <c r="G122" s="16"/>
      <c r="H122" s="16"/>
      <c r="I122" s="16"/>
      <c r="J122" s="16"/>
      <c r="K122" s="16"/>
    </row>
    <row r="123" spans="1:11" ht="20.100000000000001" customHeight="1" x14ac:dyDescent="0.3">
      <c r="A123" s="99">
        <v>5.9</v>
      </c>
      <c r="B123" s="98" t="s">
        <v>39</v>
      </c>
      <c r="C123" s="44"/>
      <c r="D123" s="22"/>
      <c r="E123" s="84"/>
      <c r="F123" s="17"/>
      <c r="G123" s="16"/>
      <c r="H123" s="16"/>
      <c r="I123" s="16"/>
      <c r="J123" s="16"/>
      <c r="K123" s="16"/>
    </row>
    <row r="124" spans="1:11" ht="20.100000000000001" customHeight="1" x14ac:dyDescent="0.3">
      <c r="A124" s="99"/>
      <c r="B124" s="98" t="s">
        <v>296</v>
      </c>
      <c r="C124" s="91"/>
      <c r="D124" s="91"/>
      <c r="E124" s="84" t="s">
        <v>298</v>
      </c>
      <c r="F124" s="17"/>
      <c r="G124" s="16"/>
      <c r="H124" s="16"/>
      <c r="I124" s="16"/>
      <c r="J124" s="16"/>
      <c r="K124" s="16"/>
    </row>
    <row r="125" spans="1:11" ht="20.100000000000001" customHeight="1" x14ac:dyDescent="0.3">
      <c r="A125" s="101"/>
      <c r="B125" s="98"/>
      <c r="C125" s="24"/>
      <c r="D125" s="25"/>
      <c r="E125" s="85"/>
      <c r="F125" s="45"/>
      <c r="G125" s="16"/>
      <c r="H125" s="16"/>
      <c r="I125" s="16"/>
      <c r="J125" s="16"/>
      <c r="K125" s="16"/>
    </row>
    <row r="126" spans="1:11" ht="20.100000000000001" customHeight="1" x14ac:dyDescent="0.3">
      <c r="A126" s="102">
        <v>5.0999999999999996</v>
      </c>
      <c r="B126" s="98" t="s">
        <v>45</v>
      </c>
      <c r="C126" s="44"/>
      <c r="D126" s="22"/>
      <c r="E126" s="84"/>
      <c r="F126" s="45"/>
      <c r="G126" s="16"/>
      <c r="H126" s="16"/>
      <c r="I126" s="16"/>
      <c r="J126" s="16"/>
      <c r="K126" s="16"/>
    </row>
    <row r="127" spans="1:11" ht="20.100000000000001" customHeight="1" x14ac:dyDescent="0.3">
      <c r="A127" s="100"/>
      <c r="B127" s="98" t="s">
        <v>339</v>
      </c>
      <c r="C127" s="126">
        <v>1</v>
      </c>
      <c r="D127" s="29" t="s">
        <v>27</v>
      </c>
      <c r="E127" s="84" t="s">
        <v>295</v>
      </c>
      <c r="F127" s="45"/>
      <c r="G127" s="16"/>
      <c r="H127" s="16"/>
      <c r="I127" s="16"/>
      <c r="J127" s="16"/>
      <c r="K127" s="16"/>
    </row>
    <row r="128" spans="1:11" ht="20.100000000000001" customHeight="1" x14ac:dyDescent="0.3">
      <c r="A128" s="100"/>
      <c r="B128" s="98" t="s">
        <v>340</v>
      </c>
      <c r="C128" s="126">
        <v>1</v>
      </c>
      <c r="D128" s="29" t="s">
        <v>27</v>
      </c>
      <c r="E128" s="84" t="s">
        <v>295</v>
      </c>
      <c r="F128" s="45"/>
      <c r="G128" s="16"/>
      <c r="H128" s="16"/>
      <c r="I128" s="16"/>
      <c r="J128" s="16"/>
      <c r="K128" s="16"/>
    </row>
    <row r="129" spans="1:11" ht="20.100000000000001" customHeight="1" x14ac:dyDescent="0.3">
      <c r="A129" s="101"/>
      <c r="B129" s="98"/>
      <c r="C129" s="119"/>
      <c r="D129" s="31"/>
      <c r="E129" s="85"/>
      <c r="F129" s="45"/>
      <c r="G129" s="16"/>
      <c r="H129" s="16"/>
      <c r="I129" s="16"/>
      <c r="J129" s="16"/>
      <c r="K129" s="16"/>
    </row>
    <row r="130" spans="1:11" ht="20.100000000000001" customHeight="1" x14ac:dyDescent="0.3">
      <c r="A130" s="99">
        <v>5.1100000000000003</v>
      </c>
      <c r="B130" s="98" t="s">
        <v>46</v>
      </c>
      <c r="C130" s="24"/>
      <c r="D130" s="25"/>
      <c r="E130" s="85"/>
      <c r="F130" s="45"/>
      <c r="G130" s="16"/>
      <c r="H130" s="16"/>
      <c r="I130" s="16"/>
      <c r="J130" s="16"/>
      <c r="K130" s="16"/>
    </row>
    <row r="131" spans="1:11" ht="20.100000000000001" customHeight="1" x14ac:dyDescent="0.3">
      <c r="A131" s="100"/>
      <c r="B131" s="98" t="s">
        <v>301</v>
      </c>
      <c r="C131" s="127">
        <f>C16</f>
        <v>2681</v>
      </c>
      <c r="D131" s="91" t="s">
        <v>2</v>
      </c>
      <c r="E131" s="84" t="s">
        <v>302</v>
      </c>
      <c r="F131" s="45"/>
      <c r="G131" s="16"/>
      <c r="H131" s="16"/>
      <c r="I131" s="16"/>
      <c r="J131" s="16"/>
      <c r="K131" s="16"/>
    </row>
    <row r="132" spans="1:11" ht="20.100000000000001" customHeight="1" x14ac:dyDescent="0.3">
      <c r="A132" s="100"/>
      <c r="B132" s="98" t="s">
        <v>299</v>
      </c>
      <c r="C132" s="127">
        <f>C16</f>
        <v>2681</v>
      </c>
      <c r="D132" s="91" t="s">
        <v>2</v>
      </c>
      <c r="E132" s="84" t="s">
        <v>300</v>
      </c>
      <c r="F132" s="17"/>
      <c r="G132" s="16"/>
      <c r="H132" s="16"/>
      <c r="I132" s="16"/>
      <c r="J132" s="16"/>
      <c r="K132" s="16"/>
    </row>
    <row r="133" spans="1:11" ht="20.100000000000001" customHeight="1" x14ac:dyDescent="0.3">
      <c r="A133" s="99"/>
      <c r="B133" s="98"/>
      <c r="C133" s="24"/>
      <c r="D133" s="25"/>
      <c r="E133" s="85"/>
      <c r="F133" s="17"/>
      <c r="G133" s="16"/>
      <c r="H133" s="16"/>
      <c r="I133" s="16"/>
      <c r="J133" s="16"/>
      <c r="K133" s="16"/>
    </row>
    <row r="134" spans="1:11" ht="20.100000000000001" customHeight="1" x14ac:dyDescent="0.3">
      <c r="A134" s="99">
        <v>5.12</v>
      </c>
      <c r="B134" s="98" t="s">
        <v>47</v>
      </c>
      <c r="C134" s="24"/>
      <c r="D134" s="25"/>
      <c r="E134" s="85"/>
      <c r="F134" s="17"/>
      <c r="G134" s="16"/>
      <c r="H134" s="16"/>
      <c r="I134" s="16"/>
      <c r="J134" s="16"/>
      <c r="K134" s="16"/>
    </row>
    <row r="135" spans="1:11" ht="20.100000000000001" customHeight="1" x14ac:dyDescent="0.3">
      <c r="A135" s="100"/>
      <c r="B135" s="98" t="s">
        <v>303</v>
      </c>
      <c r="C135" s="127">
        <f>C16</f>
        <v>2681</v>
      </c>
      <c r="D135" s="91" t="s">
        <v>2</v>
      </c>
      <c r="E135" s="84" t="s">
        <v>304</v>
      </c>
      <c r="F135" s="45"/>
      <c r="G135" s="16"/>
      <c r="H135" s="16"/>
      <c r="I135" s="16"/>
      <c r="J135" s="16"/>
      <c r="K135" s="16"/>
    </row>
    <row r="136" spans="1:11" ht="20.100000000000001" customHeight="1" x14ac:dyDescent="0.3">
      <c r="A136" s="99"/>
      <c r="B136" s="98"/>
      <c r="C136" s="24"/>
      <c r="D136" s="25"/>
      <c r="E136" s="85"/>
      <c r="F136" s="45"/>
      <c r="G136" s="16"/>
      <c r="H136" s="16"/>
      <c r="I136" s="16"/>
      <c r="J136" s="16"/>
      <c r="K136" s="16"/>
    </row>
    <row r="137" spans="1:11" ht="20.100000000000001" customHeight="1" x14ac:dyDescent="0.3">
      <c r="A137" s="99">
        <v>5.13</v>
      </c>
      <c r="B137" s="98" t="s">
        <v>48</v>
      </c>
      <c r="C137" s="24"/>
      <c r="D137" s="25"/>
      <c r="E137" s="85"/>
      <c r="F137" s="18"/>
      <c r="G137" s="16"/>
      <c r="H137" s="16"/>
      <c r="I137" s="16"/>
      <c r="J137" s="16"/>
      <c r="K137" s="16"/>
    </row>
    <row r="138" spans="1:11" ht="20.100000000000001" customHeight="1" x14ac:dyDescent="0.3">
      <c r="A138" s="99"/>
      <c r="B138" s="98" t="s">
        <v>405</v>
      </c>
      <c r="C138" s="129">
        <v>265</v>
      </c>
      <c r="D138" s="91" t="s">
        <v>2</v>
      </c>
      <c r="E138" s="85"/>
      <c r="F138" s="18"/>
      <c r="G138" s="16"/>
      <c r="H138" s="16"/>
      <c r="I138" s="16"/>
      <c r="J138" s="16"/>
      <c r="K138" s="16"/>
    </row>
    <row r="139" spans="1:11" ht="20.100000000000001" customHeight="1" x14ac:dyDescent="0.3">
      <c r="A139" s="101"/>
      <c r="B139" s="98"/>
      <c r="C139" s="24"/>
      <c r="D139" s="25"/>
      <c r="E139" s="85"/>
      <c r="F139" s="18"/>
      <c r="G139" s="16"/>
      <c r="H139" s="16"/>
      <c r="I139" s="16"/>
      <c r="J139" s="16"/>
      <c r="K139" s="16"/>
    </row>
    <row r="140" spans="1:11" ht="20.100000000000001" customHeight="1" x14ac:dyDescent="0.3">
      <c r="A140" s="99">
        <v>5.14</v>
      </c>
      <c r="B140" s="98" t="s">
        <v>279</v>
      </c>
      <c r="C140" s="44"/>
      <c r="D140" s="22"/>
      <c r="E140" s="85"/>
      <c r="F140" s="18"/>
      <c r="G140" s="16"/>
      <c r="H140" s="16"/>
      <c r="I140" s="16"/>
      <c r="J140" s="16"/>
      <c r="K140" s="16"/>
    </row>
    <row r="141" spans="1:11" ht="20.100000000000001" customHeight="1" x14ac:dyDescent="0.3">
      <c r="A141" s="99"/>
      <c r="B141" s="98" t="s">
        <v>289</v>
      </c>
      <c r="C141" s="91"/>
      <c r="D141" s="91"/>
      <c r="E141" s="84" t="s">
        <v>297</v>
      </c>
      <c r="F141" s="18"/>
      <c r="G141" s="16"/>
      <c r="H141" s="16"/>
      <c r="I141" s="16"/>
      <c r="J141" s="16"/>
      <c r="K141" s="16"/>
    </row>
    <row r="142" spans="1:11" ht="20.100000000000001" customHeight="1" x14ac:dyDescent="0.3">
      <c r="A142" s="32"/>
      <c r="B142" s="23"/>
      <c r="C142" s="24"/>
      <c r="D142" s="25"/>
      <c r="E142" s="85"/>
      <c r="F142" s="18"/>
      <c r="G142" s="16"/>
      <c r="H142" s="16"/>
      <c r="I142" s="16"/>
      <c r="J142" s="16"/>
      <c r="K142" s="16"/>
    </row>
    <row r="143" spans="1:11" ht="20.100000000000001" customHeight="1" x14ac:dyDescent="0.3">
      <c r="A143" s="63" t="s">
        <v>30</v>
      </c>
      <c r="B143" s="64" t="s">
        <v>3</v>
      </c>
      <c r="C143" s="65" t="s">
        <v>10</v>
      </c>
      <c r="D143" s="66" t="s">
        <v>0</v>
      </c>
      <c r="E143" s="67" t="s">
        <v>54</v>
      </c>
      <c r="F143" s="18"/>
      <c r="G143" s="16"/>
      <c r="H143" s="16"/>
      <c r="I143" s="16"/>
      <c r="J143" s="16"/>
      <c r="K143" s="16"/>
    </row>
    <row r="144" spans="1:11" ht="20.100000000000001" customHeight="1" x14ac:dyDescent="0.3">
      <c r="A144" s="41"/>
      <c r="B144" s="93" t="s">
        <v>35</v>
      </c>
      <c r="C144" s="91"/>
      <c r="D144" s="91"/>
      <c r="E144" s="84"/>
      <c r="F144" s="18"/>
      <c r="G144" s="16"/>
      <c r="H144" s="16"/>
      <c r="I144" s="16"/>
      <c r="J144" s="16"/>
      <c r="K144" s="16"/>
    </row>
    <row r="145" spans="1:11" ht="20.100000000000001" customHeight="1" x14ac:dyDescent="0.3">
      <c r="A145" s="63" t="s">
        <v>31</v>
      </c>
      <c r="B145" s="64" t="s">
        <v>3</v>
      </c>
      <c r="C145" s="65" t="s">
        <v>10</v>
      </c>
      <c r="D145" s="66" t="s">
        <v>0</v>
      </c>
      <c r="E145" s="67" t="s">
        <v>54</v>
      </c>
      <c r="F145" s="18"/>
      <c r="G145" s="16"/>
      <c r="H145" s="16"/>
      <c r="I145" s="16"/>
      <c r="J145" s="16"/>
      <c r="K145" s="16"/>
    </row>
    <row r="146" spans="1:11" ht="20.100000000000001" customHeight="1" x14ac:dyDescent="0.3">
      <c r="A146" s="41"/>
      <c r="B146" s="93" t="s">
        <v>35</v>
      </c>
      <c r="C146" s="91"/>
      <c r="D146" s="91"/>
      <c r="E146" s="84"/>
      <c r="F146" s="18"/>
      <c r="G146" s="16"/>
      <c r="H146" s="16"/>
      <c r="I146" s="16"/>
      <c r="J146" s="16"/>
      <c r="K146" s="16"/>
    </row>
    <row r="147" spans="1:11" ht="20.100000000000001" customHeight="1" x14ac:dyDescent="0.3">
      <c r="A147" s="63" t="s">
        <v>11</v>
      </c>
      <c r="B147" s="64" t="s">
        <v>3</v>
      </c>
      <c r="C147" s="65" t="s">
        <v>10</v>
      </c>
      <c r="D147" s="66" t="s">
        <v>0</v>
      </c>
      <c r="E147" s="67" t="s">
        <v>54</v>
      </c>
      <c r="F147" s="23"/>
      <c r="G147" s="16"/>
      <c r="H147" s="16"/>
      <c r="I147" s="16"/>
      <c r="J147" s="16"/>
      <c r="K147" s="16"/>
    </row>
    <row r="148" spans="1:11" ht="20.100000000000001" customHeight="1" x14ac:dyDescent="0.3">
      <c r="A148" s="99" t="s">
        <v>317</v>
      </c>
      <c r="B148" s="93"/>
      <c r="C148" s="91"/>
      <c r="D148" s="91"/>
      <c r="E148" s="84"/>
      <c r="F148" s="18"/>
      <c r="G148" s="16"/>
      <c r="H148" s="16"/>
      <c r="I148" s="16"/>
      <c r="J148" s="16"/>
      <c r="K148" s="16"/>
    </row>
    <row r="149" spans="1:11" ht="19.95" customHeight="1" x14ac:dyDescent="0.3">
      <c r="A149" s="100"/>
      <c r="B149" s="27" t="s">
        <v>399</v>
      </c>
      <c r="C149" s="126">
        <f>1968-50-500-330</f>
        <v>1088</v>
      </c>
      <c r="D149" s="29" t="s">
        <v>2</v>
      </c>
      <c r="E149" s="84" t="s">
        <v>401</v>
      </c>
      <c r="F149" s="23"/>
      <c r="G149" s="16"/>
      <c r="H149" s="16"/>
      <c r="I149" s="16"/>
      <c r="J149" s="16"/>
      <c r="K149" s="16"/>
    </row>
    <row r="150" spans="1:11" ht="19.95" customHeight="1" x14ac:dyDescent="0.3">
      <c r="A150" s="100"/>
      <c r="B150" s="27" t="s">
        <v>400</v>
      </c>
      <c r="C150" s="28">
        <f>1396-331-252-124</f>
        <v>689</v>
      </c>
      <c r="D150" s="29" t="s">
        <v>2</v>
      </c>
      <c r="E150" s="84" t="s">
        <v>401</v>
      </c>
      <c r="F150" s="23"/>
      <c r="G150" s="16"/>
      <c r="H150" s="16"/>
      <c r="I150" s="16"/>
      <c r="J150" s="16"/>
      <c r="K150" s="16"/>
    </row>
    <row r="151" spans="1:11" ht="20.100000000000001" customHeight="1" x14ac:dyDescent="0.3">
      <c r="A151" s="33"/>
      <c r="B151" s="39"/>
      <c r="C151" s="120"/>
      <c r="D151" s="46"/>
      <c r="E151" s="95"/>
      <c r="F151" s="23"/>
      <c r="G151" s="16"/>
      <c r="H151" s="16"/>
      <c r="I151" s="16"/>
      <c r="J151" s="16"/>
      <c r="K151" s="16"/>
    </row>
    <row r="152" spans="1:11" ht="20.100000000000001" customHeight="1" x14ac:dyDescent="0.3">
      <c r="A152" s="25"/>
      <c r="B152" s="23"/>
      <c r="C152" s="24"/>
      <c r="D152" s="25"/>
      <c r="E152" s="23"/>
      <c r="F152" s="23"/>
      <c r="G152" s="16"/>
      <c r="H152" s="16"/>
      <c r="I152" s="16"/>
      <c r="J152" s="16"/>
      <c r="K152" s="16"/>
    </row>
    <row r="153" spans="1:11" ht="20.100000000000001" customHeight="1" x14ac:dyDescent="0.3">
      <c r="A153" s="58" t="s">
        <v>12</v>
      </c>
      <c r="B153" s="59"/>
      <c r="C153" s="60"/>
      <c r="D153" s="61"/>
      <c r="E153" s="62"/>
      <c r="F153" s="25"/>
      <c r="G153" s="16"/>
      <c r="H153" s="16"/>
      <c r="I153" s="16"/>
      <c r="J153" s="16"/>
      <c r="K153" s="16"/>
    </row>
    <row r="154" spans="1:11" ht="20.100000000000001" customHeight="1" x14ac:dyDescent="0.3">
      <c r="A154" s="63"/>
      <c r="B154" s="64" t="s">
        <v>3</v>
      </c>
      <c r="C154" s="65" t="s">
        <v>10</v>
      </c>
      <c r="D154" s="66" t="s">
        <v>0</v>
      </c>
      <c r="E154" s="67" t="s">
        <v>54</v>
      </c>
      <c r="F154" s="25"/>
      <c r="G154" s="16"/>
      <c r="H154" s="16"/>
      <c r="I154" s="16"/>
      <c r="J154" s="16"/>
      <c r="K154" s="16"/>
    </row>
    <row r="155" spans="1:11" ht="20.100000000000001" customHeight="1" x14ac:dyDescent="0.3">
      <c r="A155" s="32"/>
      <c r="B155" s="27" t="s">
        <v>306</v>
      </c>
      <c r="C155" s="126">
        <f>((42.9+0.9+1.4+12.6)*1000)-C157</f>
        <v>43829</v>
      </c>
      <c r="D155" s="29" t="s">
        <v>32</v>
      </c>
      <c r="E155" s="84" t="s">
        <v>382</v>
      </c>
      <c r="F155" s="42"/>
      <c r="G155" s="19"/>
      <c r="H155" s="19"/>
      <c r="I155" s="19"/>
      <c r="J155" s="19"/>
      <c r="K155" s="19"/>
    </row>
    <row r="156" spans="1:11" ht="20.100000000000001" customHeight="1" x14ac:dyDescent="0.3">
      <c r="A156" s="32"/>
      <c r="B156" s="27" t="s">
        <v>307</v>
      </c>
      <c r="C156" s="126">
        <f>11.8*1000</f>
        <v>11800</v>
      </c>
      <c r="D156" s="29" t="s">
        <v>32</v>
      </c>
      <c r="E156" s="84" t="s">
        <v>383</v>
      </c>
      <c r="F156" s="42"/>
      <c r="G156" s="19"/>
      <c r="H156" s="19"/>
      <c r="I156" s="19"/>
      <c r="J156" s="19"/>
      <c r="K156" s="19"/>
    </row>
    <row r="157" spans="1:11" ht="20.100000000000001" customHeight="1" x14ac:dyDescent="0.3">
      <c r="A157" s="32"/>
      <c r="B157" s="27" t="s">
        <v>50</v>
      </c>
      <c r="C157" s="126">
        <v>13971</v>
      </c>
      <c r="D157" s="29" t="s">
        <v>32</v>
      </c>
      <c r="E157" s="84" t="s">
        <v>384</v>
      </c>
      <c r="F157" s="42"/>
      <c r="G157" s="19"/>
      <c r="H157" s="19"/>
      <c r="I157" s="19"/>
      <c r="J157" s="19"/>
      <c r="K157" s="19"/>
    </row>
    <row r="158" spans="1:11" ht="20.100000000000001" customHeight="1" x14ac:dyDescent="0.3">
      <c r="A158" s="32"/>
      <c r="B158" s="27"/>
      <c r="C158" s="121"/>
      <c r="D158" s="29"/>
      <c r="E158" s="84"/>
      <c r="F158" s="42"/>
      <c r="G158" s="19"/>
      <c r="H158" s="19"/>
      <c r="I158" s="19"/>
      <c r="J158" s="19"/>
      <c r="K158" s="19"/>
    </row>
    <row r="159" spans="1:11" ht="19.95" customHeight="1" x14ac:dyDescent="0.3">
      <c r="A159" s="32"/>
      <c r="B159" s="98" t="s">
        <v>21</v>
      </c>
      <c r="C159" s="121"/>
      <c r="D159" s="29" t="s">
        <v>22</v>
      </c>
      <c r="E159" s="84" t="s">
        <v>308</v>
      </c>
      <c r="F159" s="42"/>
      <c r="G159" s="19"/>
      <c r="H159" s="19"/>
      <c r="I159" s="19"/>
      <c r="J159" s="19"/>
      <c r="K159" s="19"/>
    </row>
    <row r="160" spans="1:11" ht="19.95" customHeight="1" x14ac:dyDescent="0.3">
      <c r="A160" s="32"/>
      <c r="B160" s="104"/>
      <c r="C160" s="121"/>
      <c r="D160" s="29"/>
      <c r="E160" s="84"/>
      <c r="F160" s="42"/>
      <c r="G160" s="19"/>
      <c r="H160" s="19"/>
      <c r="I160" s="19"/>
      <c r="J160" s="19"/>
      <c r="K160" s="19"/>
    </row>
    <row r="161" spans="1:11" ht="19.95" customHeight="1" x14ac:dyDescent="0.3">
      <c r="A161" s="32"/>
      <c r="B161" s="27" t="s">
        <v>309</v>
      </c>
      <c r="C161" s="126">
        <f>(100*365*8)/1000</f>
        <v>292</v>
      </c>
      <c r="D161" s="29" t="s">
        <v>51</v>
      </c>
      <c r="E161" s="84" t="s">
        <v>385</v>
      </c>
      <c r="F161" s="42"/>
      <c r="G161" s="19"/>
      <c r="H161" s="19"/>
      <c r="I161" s="19"/>
      <c r="J161" s="19"/>
      <c r="K161" s="19"/>
    </row>
    <row r="162" spans="1:11" ht="19.95" customHeight="1" x14ac:dyDescent="0.3">
      <c r="A162" s="33"/>
      <c r="B162" s="39"/>
      <c r="C162" s="122"/>
      <c r="D162" s="103"/>
      <c r="E162" s="105"/>
      <c r="F162" s="42"/>
      <c r="G162" s="19"/>
      <c r="H162" s="19"/>
      <c r="I162" s="19"/>
      <c r="J162" s="19"/>
      <c r="K162" s="19"/>
    </row>
    <row r="163" spans="1:11" ht="19.95" customHeight="1" x14ac:dyDescent="0.3">
      <c r="A163" s="42"/>
      <c r="B163" s="47"/>
      <c r="C163" s="48"/>
      <c r="D163" s="42"/>
      <c r="E163" s="42"/>
      <c r="F163" s="42"/>
      <c r="G163" s="19"/>
      <c r="H163" s="19"/>
      <c r="I163" s="19"/>
      <c r="J163" s="19"/>
      <c r="K163" s="19"/>
    </row>
    <row r="164" spans="1:11" x14ac:dyDescent="0.3">
      <c r="A164" s="49"/>
      <c r="B164" s="27"/>
      <c r="C164" s="50"/>
      <c r="D164" s="22"/>
      <c r="E164" s="27"/>
      <c r="F164" s="49"/>
      <c r="G164" s="19"/>
      <c r="H164" s="19"/>
      <c r="I164" s="19"/>
      <c r="J164" s="19"/>
      <c r="K164" s="19"/>
    </row>
    <row r="165" spans="1:11" x14ac:dyDescent="0.3">
      <c r="A165" s="49"/>
      <c r="B165" s="51"/>
      <c r="C165" s="50"/>
      <c r="D165" s="49"/>
      <c r="E165" s="49"/>
      <c r="F165" s="49"/>
      <c r="G165" s="19"/>
      <c r="H165" s="19"/>
      <c r="I165" s="19"/>
      <c r="J165" s="19"/>
      <c r="K165" s="19"/>
    </row>
    <row r="166" spans="1:11" x14ac:dyDescent="0.3">
      <c r="A166" s="49"/>
      <c r="B166" s="51"/>
      <c r="C166" s="50"/>
      <c r="D166" s="49"/>
      <c r="E166" s="49"/>
      <c r="F166" s="49"/>
      <c r="G166" s="19"/>
      <c r="H166" s="19"/>
      <c r="I166" s="19"/>
      <c r="J166" s="19"/>
      <c r="K166" s="19"/>
    </row>
    <row r="167" spans="1:11" x14ac:dyDescent="0.3">
      <c r="A167" s="49"/>
      <c r="B167" s="27"/>
      <c r="C167" s="44"/>
      <c r="D167" s="22"/>
      <c r="E167" s="27"/>
      <c r="F167" s="49"/>
      <c r="G167" s="19"/>
      <c r="H167" s="19"/>
      <c r="I167" s="19"/>
      <c r="J167" s="19"/>
      <c r="K167" s="19"/>
    </row>
    <row r="168" spans="1:11" x14ac:dyDescent="0.3">
      <c r="A168" s="49"/>
      <c r="B168" s="27"/>
      <c r="C168" s="52"/>
      <c r="D168" s="53"/>
      <c r="E168" s="27"/>
      <c r="F168" s="49"/>
      <c r="G168" s="19"/>
      <c r="H168" s="19"/>
      <c r="I168" s="19"/>
      <c r="J168" s="19"/>
      <c r="K168" s="19"/>
    </row>
    <row r="169" spans="1:11" x14ac:dyDescent="0.3">
      <c r="A169" s="49"/>
      <c r="B169" s="51"/>
      <c r="C169" s="52"/>
      <c r="D169" s="53"/>
      <c r="E169" s="49"/>
      <c r="F169" s="49"/>
      <c r="G169" s="19"/>
      <c r="H169" s="19"/>
      <c r="I169" s="19"/>
      <c r="J169" s="19"/>
      <c r="K169" s="19"/>
    </row>
    <row r="170" spans="1:11" x14ac:dyDescent="0.3">
      <c r="A170" s="49"/>
      <c r="B170" s="51"/>
      <c r="C170" s="50"/>
      <c r="D170" s="49"/>
      <c r="E170" s="49"/>
      <c r="F170" s="49"/>
      <c r="G170" s="19"/>
      <c r="H170" s="19"/>
      <c r="I170" s="19"/>
      <c r="J170" s="19"/>
      <c r="K170" s="19"/>
    </row>
    <row r="171" spans="1:11" x14ac:dyDescent="0.3">
      <c r="A171" s="49"/>
      <c r="B171" s="51"/>
      <c r="C171" s="50"/>
      <c r="D171" s="49"/>
      <c r="E171" s="49"/>
      <c r="F171" s="49"/>
      <c r="G171" s="19"/>
      <c r="H171" s="19"/>
      <c r="I171" s="19"/>
      <c r="J171" s="19"/>
      <c r="K171" s="19"/>
    </row>
    <row r="172" spans="1:11" x14ac:dyDescent="0.3">
      <c r="A172" s="49"/>
      <c r="B172" s="51"/>
      <c r="C172" s="50"/>
      <c r="D172" s="49"/>
      <c r="E172" s="49"/>
      <c r="F172" s="49"/>
      <c r="G172" s="19"/>
      <c r="H172" s="19"/>
      <c r="I172" s="19"/>
      <c r="J172" s="19"/>
      <c r="K172" s="19"/>
    </row>
    <row r="173" spans="1:11" x14ac:dyDescent="0.3">
      <c r="A173" s="49"/>
      <c r="B173" s="51"/>
      <c r="C173" s="50"/>
      <c r="D173" s="49"/>
      <c r="E173" s="49"/>
      <c r="F173" s="49"/>
      <c r="G173" s="19"/>
      <c r="H173" s="19"/>
      <c r="I173" s="19"/>
      <c r="J173" s="19"/>
      <c r="K173" s="19"/>
    </row>
    <row r="174" spans="1:11" x14ac:dyDescent="0.3">
      <c r="A174" s="19"/>
      <c r="B174" s="21"/>
      <c r="C174" s="20"/>
      <c r="D174" s="19"/>
      <c r="E174" s="19"/>
      <c r="F174" s="19"/>
      <c r="G174" s="19"/>
      <c r="H174" s="19"/>
      <c r="I174" s="19"/>
      <c r="J174" s="19"/>
      <c r="K174" s="19"/>
    </row>
    <row r="175" spans="1:11" x14ac:dyDescent="0.3">
      <c r="A175" s="19"/>
      <c r="B175" s="21"/>
      <c r="C175" s="20"/>
      <c r="D175" s="19"/>
      <c r="E175" s="19"/>
      <c r="F175" s="19"/>
      <c r="G175" s="19"/>
      <c r="H175" s="19"/>
      <c r="I175" s="19"/>
      <c r="J175" s="19"/>
      <c r="K175" s="19"/>
    </row>
    <row r="176" spans="1:11" x14ac:dyDescent="0.3">
      <c r="A176" s="19"/>
      <c r="B176" s="21"/>
      <c r="C176" s="20"/>
      <c r="D176" s="19"/>
      <c r="E176" s="19"/>
      <c r="F176" s="19"/>
      <c r="G176" s="19"/>
      <c r="H176" s="19"/>
      <c r="I176" s="19"/>
      <c r="J176" s="19"/>
      <c r="K176" s="19"/>
    </row>
    <row r="177" spans="1:11" x14ac:dyDescent="0.3">
      <c r="A177" s="19"/>
      <c r="B177" s="21"/>
      <c r="C177" s="20"/>
      <c r="D177" s="19"/>
      <c r="E177" s="19"/>
      <c r="F177" s="19"/>
      <c r="G177" s="19"/>
      <c r="H177" s="19"/>
      <c r="I177" s="19"/>
      <c r="J177" s="19"/>
      <c r="K177" s="19"/>
    </row>
  </sheetData>
  <mergeCells count="1">
    <mergeCell ref="F76:F77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3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D09D-A79D-4F5A-A858-59565951859F}">
  <dimension ref="A1:U257"/>
  <sheetViews>
    <sheetView zoomScale="85" zoomScaleNormal="85" workbookViewId="0">
      <selection activeCell="B11" sqref="B11"/>
    </sheetView>
  </sheetViews>
  <sheetFormatPr defaultColWidth="8.796875" defaultRowHeight="15.6" x14ac:dyDescent="0.3"/>
  <cols>
    <col min="1" max="2" width="28.59765625" customWidth="1"/>
    <col min="3" max="3" width="42.19921875" customWidth="1"/>
    <col min="4" max="4" width="21.796875" customWidth="1"/>
    <col min="5" max="5" width="21" customWidth="1"/>
    <col min="6" max="6" width="20.5" customWidth="1"/>
    <col min="7" max="8" width="19" customWidth="1"/>
    <col min="9" max="9" width="20" customWidth="1"/>
    <col min="10" max="10" width="18.59765625" customWidth="1"/>
    <col min="11" max="11" width="17.296875" customWidth="1"/>
    <col min="12" max="12" width="17" customWidth="1"/>
    <col min="13" max="13" width="16.796875" customWidth="1"/>
    <col min="14" max="14" width="17.5" customWidth="1"/>
    <col min="15" max="15" width="18.19921875" customWidth="1"/>
    <col min="16" max="16" width="18.5" customWidth="1"/>
    <col min="17" max="17" width="17.5" customWidth="1"/>
    <col min="18" max="18" width="35.5" customWidth="1"/>
    <col min="19" max="19" width="17.5" customWidth="1"/>
    <col min="20" max="20" width="18.19921875" customWidth="1"/>
    <col min="21" max="21" width="16.796875" customWidth="1"/>
  </cols>
  <sheetData>
    <row r="1" spans="1:21" ht="20.100000000000001" customHeight="1" x14ac:dyDescent="0.3">
      <c r="K1" s="3"/>
      <c r="L1" s="3"/>
      <c r="M1" s="3"/>
      <c r="N1" s="6"/>
      <c r="O1" s="6"/>
      <c r="P1" s="6"/>
      <c r="Q1" s="6"/>
      <c r="R1" s="6"/>
      <c r="S1" s="6"/>
      <c r="T1" s="6"/>
      <c r="U1" s="6"/>
    </row>
    <row r="2" spans="1:21" ht="20.100000000000001" customHeight="1" x14ac:dyDescent="0.3">
      <c r="A2" s="74" t="s">
        <v>311</v>
      </c>
      <c r="B2" s="74" t="s">
        <v>315</v>
      </c>
      <c r="C2" s="74" t="s">
        <v>310</v>
      </c>
      <c r="K2" s="3"/>
      <c r="L2" s="3"/>
      <c r="M2" s="3"/>
      <c r="N2" s="6"/>
      <c r="O2" s="6"/>
      <c r="P2" s="6"/>
      <c r="Q2" s="6"/>
      <c r="R2" s="6"/>
      <c r="S2" s="6"/>
      <c r="T2" s="6"/>
      <c r="U2" s="6"/>
    </row>
    <row r="3" spans="1:21" ht="20.100000000000001" customHeight="1" x14ac:dyDescent="0.3">
      <c r="A3" s="74" t="s">
        <v>312</v>
      </c>
      <c r="B3" s="74">
        <f>1+1</f>
        <v>2</v>
      </c>
      <c r="C3" s="74">
        <f>2*B3</f>
        <v>4</v>
      </c>
      <c r="K3" s="3"/>
      <c r="L3" s="3"/>
      <c r="M3" s="3"/>
      <c r="N3" s="6"/>
      <c r="O3" s="6"/>
      <c r="P3" s="6"/>
      <c r="Q3" s="6"/>
      <c r="R3" s="6"/>
      <c r="S3" s="6"/>
      <c r="T3" s="6"/>
      <c r="U3" s="6"/>
    </row>
    <row r="4" spans="1:21" ht="20.100000000000001" customHeight="1" x14ac:dyDescent="0.3">
      <c r="A4" s="74" t="s">
        <v>313</v>
      </c>
      <c r="B4" s="74">
        <f>3+2</f>
        <v>5</v>
      </c>
      <c r="C4" s="74">
        <f>4*B4</f>
        <v>20</v>
      </c>
      <c r="K4" s="3"/>
      <c r="L4" s="3"/>
      <c r="M4" s="3"/>
      <c r="N4" s="6"/>
      <c r="O4" s="6"/>
      <c r="P4" s="6"/>
      <c r="Q4" s="6"/>
      <c r="R4" s="6"/>
      <c r="S4" s="6"/>
      <c r="T4" s="6"/>
      <c r="U4" s="6"/>
    </row>
    <row r="5" spans="1:21" ht="20.100000000000001" customHeight="1" x14ac:dyDescent="0.3">
      <c r="A5" s="74" t="s">
        <v>314</v>
      </c>
      <c r="B5" s="74">
        <f>1+1</f>
        <v>2</v>
      </c>
      <c r="C5" s="74">
        <f>6*B5</f>
        <v>12</v>
      </c>
      <c r="K5" s="3"/>
      <c r="L5" s="3"/>
      <c r="M5" s="3"/>
      <c r="N5" s="6"/>
      <c r="O5" s="6"/>
      <c r="P5" s="6"/>
      <c r="Q5" s="6"/>
      <c r="R5" s="6"/>
      <c r="S5" s="6"/>
      <c r="T5" s="6"/>
      <c r="U5" s="6"/>
    </row>
    <row r="6" spans="1:21" ht="20.100000000000001" customHeight="1" x14ac:dyDescent="0.3">
      <c r="A6" s="96"/>
      <c r="C6" s="106"/>
      <c r="K6" s="3"/>
      <c r="L6" s="3"/>
      <c r="M6" s="3"/>
      <c r="N6" s="6"/>
      <c r="O6" s="6"/>
      <c r="P6" s="6"/>
      <c r="Q6" s="6"/>
      <c r="R6" s="6"/>
      <c r="S6" s="6"/>
      <c r="T6" s="6"/>
      <c r="U6" s="6"/>
    </row>
    <row r="7" spans="1:21" ht="20.100000000000001" customHeight="1" x14ac:dyDescent="0.3">
      <c r="A7" s="107"/>
      <c r="B7" s="108" t="s">
        <v>316</v>
      </c>
      <c r="C7" s="109">
        <f>SUM(C3:C5)</f>
        <v>36</v>
      </c>
      <c r="K7" s="3"/>
      <c r="L7" s="3"/>
      <c r="M7" s="3"/>
      <c r="N7" s="6"/>
      <c r="O7" s="6"/>
      <c r="P7" s="6"/>
      <c r="Q7" s="6"/>
      <c r="R7" s="6"/>
      <c r="S7" s="6"/>
      <c r="T7" s="6"/>
      <c r="U7" s="6"/>
    </row>
    <row r="8" spans="1:21" ht="20.100000000000001" customHeight="1" x14ac:dyDescent="0.3">
      <c r="K8" s="3"/>
      <c r="L8" s="3"/>
      <c r="M8" s="3"/>
      <c r="N8" s="6"/>
      <c r="O8" s="6"/>
      <c r="P8" s="6"/>
      <c r="Q8" s="6"/>
      <c r="R8" s="6"/>
      <c r="S8" s="6"/>
      <c r="T8" s="6"/>
      <c r="U8" s="6"/>
    </row>
    <row r="9" spans="1:21" ht="20.100000000000001" customHeight="1" x14ac:dyDescent="0.3">
      <c r="K9" s="3"/>
      <c r="L9" s="3"/>
      <c r="M9" s="3"/>
      <c r="N9" s="6"/>
      <c r="O9" s="6"/>
      <c r="P9" s="6"/>
      <c r="Q9" s="6"/>
      <c r="R9" s="6"/>
      <c r="S9" s="6"/>
      <c r="T9" s="6"/>
      <c r="U9" s="6"/>
    </row>
    <row r="10" spans="1:21" ht="20.100000000000001" customHeight="1" x14ac:dyDescent="0.3">
      <c r="K10" s="3"/>
      <c r="L10" s="3"/>
      <c r="M10" s="3"/>
      <c r="N10" s="6"/>
      <c r="O10" s="6"/>
      <c r="P10" s="6"/>
      <c r="Q10" s="6"/>
      <c r="R10" s="6"/>
      <c r="S10" s="6"/>
      <c r="T10" s="6"/>
      <c r="U10" s="6"/>
    </row>
    <row r="11" spans="1:21" ht="20.100000000000001" customHeight="1" x14ac:dyDescent="0.3">
      <c r="K11" s="3"/>
      <c r="L11" s="3"/>
      <c r="M11" s="3"/>
      <c r="N11" s="6"/>
      <c r="O11" s="6"/>
      <c r="P11" s="6"/>
      <c r="Q11" s="6"/>
      <c r="R11" s="6"/>
      <c r="S11" s="6"/>
      <c r="T11" s="6"/>
      <c r="U11" s="6"/>
    </row>
    <row r="12" spans="1:21" ht="20.100000000000001" customHeight="1" x14ac:dyDescent="0.3">
      <c r="K12" s="3"/>
      <c r="L12" s="3"/>
      <c r="M12" s="3"/>
      <c r="N12" s="6"/>
      <c r="O12" s="6"/>
      <c r="P12" s="6"/>
      <c r="Q12" s="6"/>
      <c r="R12" s="6"/>
      <c r="S12" s="6"/>
      <c r="T12" s="6"/>
      <c r="U12" s="6"/>
    </row>
    <row r="13" spans="1:21" ht="20.100000000000001" customHeight="1" x14ac:dyDescent="0.3">
      <c r="K13" s="3"/>
      <c r="L13" s="3"/>
      <c r="M13" s="3"/>
      <c r="N13" s="6"/>
      <c r="O13" s="6"/>
      <c r="P13" s="6"/>
      <c r="Q13" s="6"/>
      <c r="R13" s="6"/>
      <c r="S13" s="6"/>
      <c r="T13" s="6"/>
      <c r="U13" s="6"/>
    </row>
    <row r="14" spans="1:21" ht="20.100000000000001" customHeight="1" x14ac:dyDescent="0.3">
      <c r="K14" s="3"/>
      <c r="L14" s="3"/>
      <c r="M14" s="3"/>
      <c r="N14" s="6"/>
      <c r="O14" s="6"/>
      <c r="P14" s="6"/>
      <c r="Q14" s="6"/>
      <c r="R14" s="6"/>
      <c r="S14" s="6"/>
      <c r="T14" s="6"/>
      <c r="U14" s="6"/>
    </row>
    <row r="15" spans="1:21" ht="20.100000000000001" customHeight="1" x14ac:dyDescent="0.3">
      <c r="K15" s="3"/>
      <c r="L15" s="3"/>
      <c r="M15" s="3"/>
      <c r="N15" s="6"/>
      <c r="O15" s="6"/>
      <c r="P15" s="6"/>
      <c r="Q15" s="6"/>
      <c r="R15" s="6"/>
      <c r="S15" s="6"/>
      <c r="T15" s="6"/>
      <c r="U15" s="6"/>
    </row>
    <row r="16" spans="1:21" ht="20.100000000000001" customHeight="1" x14ac:dyDescent="0.3">
      <c r="K16" s="3"/>
      <c r="L16" s="3"/>
      <c r="M16" s="3"/>
      <c r="N16" s="6"/>
      <c r="O16" s="6"/>
      <c r="P16" s="6"/>
      <c r="Q16" s="6"/>
      <c r="R16" s="6"/>
      <c r="S16" s="6"/>
      <c r="T16" s="6"/>
      <c r="U16" s="6"/>
    </row>
    <row r="17" spans="11:21" ht="20.100000000000001" customHeight="1" x14ac:dyDescent="0.3">
      <c r="K17" s="3"/>
      <c r="L17" s="3"/>
      <c r="M17" s="3"/>
      <c r="N17" s="6"/>
      <c r="O17" s="6"/>
      <c r="P17" s="6"/>
      <c r="Q17" s="6"/>
      <c r="R17" s="6"/>
      <c r="S17" s="6"/>
      <c r="T17" s="6"/>
      <c r="U17" s="6"/>
    </row>
    <row r="18" spans="11:21" ht="20.100000000000001" customHeight="1" x14ac:dyDescent="0.3">
      <c r="K18" s="3"/>
      <c r="L18" s="3"/>
      <c r="M18" s="3"/>
      <c r="N18" s="6"/>
      <c r="O18" s="6"/>
      <c r="P18" s="6"/>
      <c r="Q18" s="6"/>
      <c r="R18" s="6"/>
      <c r="S18" s="6"/>
      <c r="T18" s="6"/>
      <c r="U18" s="6"/>
    </row>
    <row r="19" spans="11:21" ht="20.100000000000001" customHeight="1" x14ac:dyDescent="0.3">
      <c r="K19" s="3"/>
      <c r="L19" s="3"/>
      <c r="M19" s="3"/>
      <c r="N19" s="6"/>
      <c r="O19" s="6"/>
      <c r="P19" s="6"/>
      <c r="Q19" s="6"/>
      <c r="R19" s="6"/>
      <c r="S19" s="6"/>
      <c r="T19" s="6"/>
      <c r="U19" s="6"/>
    </row>
    <row r="20" spans="11:21" ht="20.100000000000001" customHeight="1" x14ac:dyDescent="0.3">
      <c r="K20" s="3"/>
      <c r="L20" s="3"/>
      <c r="M20" s="3"/>
      <c r="N20" s="6"/>
      <c r="O20" s="6"/>
      <c r="P20" s="6"/>
      <c r="Q20" s="6"/>
      <c r="R20" s="6"/>
      <c r="S20" s="6"/>
      <c r="T20" s="6"/>
      <c r="U20" s="6"/>
    </row>
    <row r="21" spans="11:21" ht="20.100000000000001" customHeight="1" x14ac:dyDescent="0.3"/>
    <row r="22" spans="11:21" ht="20.100000000000001" customHeight="1" x14ac:dyDescent="0.3"/>
    <row r="23" spans="11:21" ht="20.100000000000001" customHeight="1" x14ac:dyDescent="0.3"/>
    <row r="24" spans="11:21" ht="20.100000000000001" customHeight="1" x14ac:dyDescent="0.3"/>
    <row r="25" spans="11:21" ht="20.100000000000001" customHeight="1" x14ac:dyDescent="0.3"/>
    <row r="26" spans="11:21" ht="20.100000000000001" customHeight="1" x14ac:dyDescent="0.3"/>
    <row r="27" spans="11:21" ht="20.100000000000001" customHeight="1" x14ac:dyDescent="0.3"/>
    <row r="28" spans="11:21" ht="20.100000000000001" customHeight="1" x14ac:dyDescent="0.3"/>
    <row r="29" spans="11:21" ht="20.100000000000001" customHeight="1" x14ac:dyDescent="0.3"/>
    <row r="30" spans="11:21" ht="20.100000000000001" customHeight="1" x14ac:dyDescent="0.3"/>
    <row r="31" spans="11:21" ht="20.100000000000001" customHeight="1" x14ac:dyDescent="0.3"/>
    <row r="32" spans="11:21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</sheetData>
  <pageMargins left="0.7" right="0.7" top="0.75" bottom="0.75" header="0.3" footer="0.3"/>
  <pageSetup paperSize="9" orientation="portrait" r:id="rId1"/>
  <ignoredErrors>
    <ignoredError sqref="B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1552-FD25-42A2-9A95-DE051FDED64A}">
  <dimension ref="A1:T257"/>
  <sheetViews>
    <sheetView zoomScale="85" zoomScaleNormal="85" workbookViewId="0">
      <selection activeCell="G4" sqref="G4"/>
    </sheetView>
  </sheetViews>
  <sheetFormatPr defaultColWidth="8.796875" defaultRowHeight="15.6" x14ac:dyDescent="0.3"/>
  <cols>
    <col min="1" max="1" width="42.19921875" customWidth="1"/>
    <col min="2" max="2" width="19.796875" customWidth="1"/>
    <col min="3" max="3" width="21.796875" customWidth="1"/>
    <col min="4" max="4" width="21" customWidth="1"/>
    <col min="5" max="5" width="20.5" customWidth="1"/>
    <col min="6" max="7" width="19" customWidth="1"/>
    <col min="8" max="8" width="20" customWidth="1"/>
    <col min="9" max="9" width="18.59765625" customWidth="1"/>
    <col min="10" max="10" width="17.296875" customWidth="1"/>
    <col min="11" max="11" width="17" customWidth="1"/>
    <col min="12" max="12" width="16.796875" customWidth="1"/>
    <col min="13" max="13" width="17.5" customWidth="1"/>
    <col min="14" max="14" width="18.19921875" customWidth="1"/>
    <col min="15" max="15" width="18.5" customWidth="1"/>
    <col min="16" max="16" width="17.5" customWidth="1"/>
    <col min="17" max="17" width="35.5" customWidth="1"/>
    <col min="18" max="18" width="17.5" customWidth="1"/>
    <col min="19" max="19" width="18.19921875" customWidth="1"/>
    <col min="20" max="20" width="16.796875" customWidth="1"/>
  </cols>
  <sheetData>
    <row r="1" spans="1:20" ht="20.100000000000001" customHeight="1" x14ac:dyDescent="0.3">
      <c r="J1" s="3"/>
      <c r="K1" s="3"/>
      <c r="L1" s="3"/>
      <c r="M1" s="6"/>
      <c r="N1" s="6"/>
      <c r="O1" s="6"/>
      <c r="P1" s="6"/>
      <c r="Q1" s="6"/>
      <c r="R1" s="6"/>
      <c r="S1" s="6"/>
      <c r="T1" s="6"/>
    </row>
    <row r="2" spans="1:20" ht="20.100000000000001" customHeight="1" x14ac:dyDescent="0.3">
      <c r="A2" s="134" t="s">
        <v>61</v>
      </c>
      <c r="B2" s="135"/>
      <c r="C2" s="135"/>
      <c r="D2" s="135"/>
      <c r="E2" s="135"/>
      <c r="F2" s="135"/>
      <c r="G2" s="135"/>
      <c r="H2" s="3"/>
      <c r="I2" s="3"/>
      <c r="J2" s="3"/>
      <c r="K2" s="3"/>
      <c r="L2" s="3"/>
      <c r="M2" s="6"/>
      <c r="N2" s="6"/>
      <c r="O2" s="6"/>
      <c r="P2" s="6"/>
      <c r="Q2" s="6"/>
      <c r="R2" s="6"/>
      <c r="S2" s="6"/>
      <c r="T2" s="6"/>
    </row>
    <row r="3" spans="1:20" ht="20.100000000000001" customHeight="1" x14ac:dyDescent="0.3">
      <c r="A3" s="7" t="s">
        <v>6</v>
      </c>
      <c r="B3" s="5" t="s">
        <v>17</v>
      </c>
      <c r="C3" s="5" t="s">
        <v>14</v>
      </c>
      <c r="D3" s="5" t="s">
        <v>7</v>
      </c>
      <c r="E3" s="5" t="s">
        <v>15</v>
      </c>
      <c r="F3" s="9" t="s">
        <v>16</v>
      </c>
      <c r="G3" s="9" t="s">
        <v>77</v>
      </c>
      <c r="H3" s="3"/>
      <c r="I3" s="3"/>
      <c r="J3" s="3"/>
      <c r="K3" s="3"/>
      <c r="L3" s="3"/>
      <c r="M3" s="6"/>
      <c r="N3" s="6"/>
      <c r="O3" s="6"/>
      <c r="P3" s="6"/>
      <c r="Q3" s="6"/>
      <c r="R3" s="6"/>
      <c r="S3" s="6"/>
      <c r="T3" s="6"/>
    </row>
    <row r="4" spans="1:20" ht="20.100000000000001" customHeight="1" x14ac:dyDescent="0.3">
      <c r="A4" s="8" t="s">
        <v>320</v>
      </c>
      <c r="B4" s="5">
        <v>0.16600000000000001</v>
      </c>
      <c r="C4" s="12">
        <f>1*0.25*B4</f>
        <v>4.1500000000000002E-2</v>
      </c>
      <c r="D4" s="12">
        <f>80.725-70.6</f>
        <v>10.125</v>
      </c>
      <c r="E4" s="5">
        <v>1</v>
      </c>
      <c r="F4" s="14">
        <f t="shared" ref="F4" si="0">(ROUNDUP(D4/B4,0)*C4*E4*3)</f>
        <v>7.5945000000000009</v>
      </c>
      <c r="G4" s="14">
        <f>D4*E4</f>
        <v>10.125</v>
      </c>
      <c r="H4" s="3"/>
      <c r="I4" s="3"/>
      <c r="J4" s="3"/>
      <c r="K4" s="3"/>
      <c r="L4" s="3"/>
      <c r="M4" s="6"/>
      <c r="N4" s="6"/>
      <c r="O4" s="6"/>
      <c r="P4" s="6"/>
      <c r="Q4" s="6"/>
      <c r="R4" s="6"/>
      <c r="S4" s="6"/>
      <c r="T4" s="6"/>
    </row>
    <row r="5" spans="1:20" ht="20.100000000000001" customHeight="1" x14ac:dyDescent="0.3">
      <c r="A5" s="8"/>
      <c r="B5" s="5"/>
      <c r="C5" s="12"/>
      <c r="D5" s="12"/>
      <c r="E5" s="5"/>
      <c r="F5" s="14"/>
      <c r="G5" s="14"/>
      <c r="H5" s="3"/>
      <c r="I5" s="3"/>
      <c r="J5" s="3"/>
      <c r="K5" s="3"/>
      <c r="L5" s="3"/>
      <c r="M5" s="6"/>
      <c r="N5" s="6"/>
      <c r="O5" s="6"/>
      <c r="P5" s="6"/>
      <c r="Q5" s="6"/>
      <c r="R5" s="6"/>
      <c r="S5" s="6"/>
      <c r="T5" s="6"/>
    </row>
    <row r="6" spans="1:20" ht="20.100000000000001" customHeight="1" x14ac:dyDescent="0.3">
      <c r="A6" s="8"/>
      <c r="B6" s="5"/>
      <c r="C6" s="12"/>
      <c r="D6" s="12"/>
      <c r="E6" s="5"/>
      <c r="F6" s="14"/>
      <c r="G6" s="14"/>
      <c r="H6" s="3"/>
      <c r="I6" s="3"/>
      <c r="J6" s="3"/>
      <c r="K6" s="3"/>
      <c r="L6" s="3"/>
      <c r="M6" s="6"/>
      <c r="N6" s="6"/>
      <c r="O6" s="6"/>
      <c r="P6" s="6"/>
      <c r="Q6" s="6"/>
      <c r="R6" s="6"/>
      <c r="S6" s="6"/>
      <c r="T6" s="6"/>
    </row>
    <row r="7" spans="1:20" ht="20.100000000000001" customHeight="1" x14ac:dyDescent="0.3">
      <c r="A7" s="8"/>
      <c r="B7" s="5"/>
      <c r="C7" s="12"/>
      <c r="D7" s="12"/>
      <c r="E7" s="5"/>
      <c r="F7" s="14"/>
      <c r="G7" s="14"/>
      <c r="H7" s="3"/>
      <c r="I7" s="3"/>
      <c r="J7" s="3"/>
      <c r="K7" s="3"/>
      <c r="L7" s="3"/>
      <c r="M7" s="6"/>
      <c r="N7" s="6"/>
      <c r="O7" s="6"/>
      <c r="P7" s="6"/>
      <c r="Q7" s="6"/>
      <c r="R7" s="6"/>
      <c r="S7" s="6"/>
      <c r="T7" s="6"/>
    </row>
    <row r="8" spans="1:20" ht="20.100000000000001" customHeight="1" x14ac:dyDescent="0.3">
      <c r="A8" s="4" t="s">
        <v>10</v>
      </c>
      <c r="B8" s="13"/>
      <c r="C8" s="10"/>
      <c r="D8" s="10"/>
      <c r="E8" s="11"/>
      <c r="F8" s="15">
        <f>SUM(F4:F7)</f>
        <v>7.5945000000000009</v>
      </c>
      <c r="G8" s="15">
        <f>SUM(G4:G7)</f>
        <v>10.125</v>
      </c>
      <c r="H8" s="3"/>
      <c r="I8" s="3"/>
      <c r="J8" s="3"/>
      <c r="K8" s="3"/>
      <c r="L8" s="3"/>
      <c r="M8" s="6"/>
      <c r="N8" s="6"/>
      <c r="O8" s="6"/>
      <c r="P8" s="6"/>
      <c r="Q8" s="6"/>
      <c r="R8" s="6"/>
      <c r="S8" s="6"/>
      <c r="T8" s="6"/>
    </row>
    <row r="9" spans="1:20" ht="20.100000000000001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6"/>
      <c r="N9" s="6"/>
      <c r="O9" s="6"/>
      <c r="P9" s="6"/>
      <c r="Q9" s="6"/>
      <c r="R9" s="6"/>
      <c r="S9" s="6"/>
      <c r="T9" s="6"/>
    </row>
    <row r="10" spans="1:20" ht="20.100000000000001" customHeight="1" x14ac:dyDescent="0.3">
      <c r="A10" s="131" t="s">
        <v>62</v>
      </c>
      <c r="B10" s="132"/>
      <c r="C10" s="132"/>
      <c r="D10" s="132"/>
      <c r="E10" s="133"/>
      <c r="H10" s="3"/>
      <c r="I10" s="3"/>
      <c r="J10" s="3"/>
      <c r="K10" s="3"/>
      <c r="L10" s="3"/>
      <c r="M10" s="6"/>
      <c r="N10" s="6"/>
      <c r="O10" s="6"/>
      <c r="P10" s="6"/>
      <c r="Q10" s="6"/>
      <c r="R10" s="6"/>
      <c r="S10" s="6"/>
      <c r="T10" s="6"/>
    </row>
    <row r="11" spans="1:20" ht="20.100000000000001" customHeight="1" x14ac:dyDescent="0.3">
      <c r="A11" s="7" t="s">
        <v>6</v>
      </c>
      <c r="B11" s="5" t="s">
        <v>17</v>
      </c>
      <c r="C11" s="5" t="s">
        <v>7</v>
      </c>
      <c r="D11" s="5" t="s">
        <v>15</v>
      </c>
      <c r="E11" s="9" t="s">
        <v>63</v>
      </c>
      <c r="H11" s="3"/>
      <c r="I11" s="3"/>
      <c r="J11" s="3"/>
      <c r="K11" s="3"/>
      <c r="L11" s="3"/>
      <c r="M11" s="6"/>
      <c r="N11" s="6"/>
      <c r="O11" s="6"/>
      <c r="P11" s="6"/>
      <c r="Q11" s="6"/>
      <c r="R11" s="6"/>
      <c r="S11" s="6"/>
      <c r="T11" s="6"/>
    </row>
    <row r="12" spans="1:20" ht="20.100000000000001" customHeight="1" x14ac:dyDescent="0.3">
      <c r="A12" s="8" t="s">
        <v>56</v>
      </c>
      <c r="B12" s="5">
        <v>0.25</v>
      </c>
      <c r="C12" s="12">
        <v>4</v>
      </c>
      <c r="D12" s="5">
        <v>1</v>
      </c>
      <c r="E12" s="14">
        <f>C12*D12</f>
        <v>4</v>
      </c>
      <c r="H12" s="3"/>
      <c r="I12" s="3"/>
      <c r="J12" s="3"/>
      <c r="K12" s="3"/>
      <c r="L12" s="3"/>
      <c r="M12" s="6"/>
      <c r="N12" s="6"/>
      <c r="O12" s="6"/>
      <c r="P12" s="6"/>
      <c r="Q12" s="6"/>
      <c r="R12" s="6"/>
      <c r="S12" s="6"/>
      <c r="T12" s="6"/>
    </row>
    <row r="13" spans="1:20" ht="20.100000000000001" customHeight="1" x14ac:dyDescent="0.3">
      <c r="A13" s="8"/>
      <c r="B13" s="5"/>
      <c r="C13" s="12"/>
      <c r="D13" s="5"/>
      <c r="E13" s="14"/>
      <c r="H13" s="3"/>
      <c r="I13" s="3"/>
      <c r="J13" s="3"/>
      <c r="K13" s="3"/>
      <c r="L13" s="3"/>
      <c r="M13" s="6"/>
      <c r="N13" s="6"/>
      <c r="O13" s="6"/>
      <c r="P13" s="6"/>
      <c r="Q13" s="6"/>
      <c r="R13" s="6"/>
      <c r="S13" s="6"/>
      <c r="T13" s="6"/>
    </row>
    <row r="14" spans="1:20" ht="20.100000000000001" customHeight="1" x14ac:dyDescent="0.3">
      <c r="A14" s="8"/>
      <c r="B14" s="5"/>
      <c r="C14" s="12"/>
      <c r="D14" s="5"/>
      <c r="E14" s="14"/>
      <c r="H14" s="3"/>
      <c r="I14" s="3"/>
      <c r="J14" s="3"/>
      <c r="K14" s="3"/>
      <c r="L14" s="3"/>
      <c r="M14" s="6"/>
      <c r="N14" s="6"/>
      <c r="O14" s="6"/>
      <c r="P14" s="6"/>
      <c r="Q14" s="6"/>
      <c r="R14" s="6"/>
      <c r="S14" s="6"/>
      <c r="T14" s="6"/>
    </row>
    <row r="15" spans="1:20" ht="20.100000000000001" customHeight="1" x14ac:dyDescent="0.3">
      <c r="A15" s="8"/>
      <c r="B15" s="5"/>
      <c r="C15" s="12"/>
      <c r="D15" s="5"/>
      <c r="E15" s="14"/>
      <c r="H15" s="3"/>
      <c r="I15" s="3"/>
      <c r="J15" s="3"/>
      <c r="K15" s="3"/>
      <c r="L15" s="3"/>
      <c r="M15" s="6"/>
      <c r="N15" s="6"/>
      <c r="O15" s="6"/>
      <c r="P15" s="6"/>
      <c r="Q15" s="6"/>
      <c r="R15" s="6"/>
      <c r="S15" s="6"/>
      <c r="T15" s="6"/>
    </row>
    <row r="16" spans="1:20" ht="20.100000000000001" customHeight="1" x14ac:dyDescent="0.3">
      <c r="A16" s="8"/>
      <c r="B16" s="5"/>
      <c r="C16" s="12"/>
      <c r="D16" s="5"/>
      <c r="E16" s="14"/>
      <c r="H16" s="3"/>
      <c r="I16" s="3"/>
      <c r="J16" s="3"/>
      <c r="K16" s="3"/>
      <c r="L16" s="3"/>
      <c r="M16" s="6"/>
      <c r="N16" s="6"/>
      <c r="O16" s="6"/>
      <c r="P16" s="6"/>
      <c r="Q16" s="6"/>
      <c r="R16" s="6"/>
      <c r="S16" s="6"/>
      <c r="T16" s="6"/>
    </row>
    <row r="17" spans="1:20" ht="20.100000000000001" customHeight="1" x14ac:dyDescent="0.3">
      <c r="A17" s="4" t="s">
        <v>10</v>
      </c>
      <c r="B17" s="13"/>
      <c r="C17" s="10"/>
      <c r="D17" s="11"/>
      <c r="E17" s="15">
        <f>SUM(E12:E16)</f>
        <v>4</v>
      </c>
      <c r="H17" s="3"/>
      <c r="I17" s="3"/>
      <c r="J17" s="3"/>
      <c r="K17" s="3"/>
      <c r="L17" s="3"/>
      <c r="M17" s="6"/>
      <c r="N17" s="6"/>
      <c r="O17" s="6"/>
      <c r="P17" s="6"/>
      <c r="Q17" s="6"/>
      <c r="R17" s="6"/>
      <c r="S17" s="6"/>
      <c r="T17" s="6"/>
    </row>
    <row r="18" spans="1:20" ht="20.100000000000001" customHeight="1" x14ac:dyDescent="0.3"/>
    <row r="19" spans="1:20" ht="20.100000000000001" customHeight="1" x14ac:dyDescent="0.3"/>
    <row r="20" spans="1:20" ht="20.100000000000001" customHeight="1" x14ac:dyDescent="0.3"/>
    <row r="21" spans="1:20" ht="20.100000000000001" customHeight="1" x14ac:dyDescent="0.3"/>
    <row r="22" spans="1:20" ht="20.100000000000001" customHeight="1" x14ac:dyDescent="0.3"/>
    <row r="23" spans="1:20" ht="20.100000000000001" customHeight="1" x14ac:dyDescent="0.3"/>
    <row r="24" spans="1:20" ht="20.100000000000001" customHeight="1" x14ac:dyDescent="0.3"/>
    <row r="25" spans="1:20" ht="20.100000000000001" customHeight="1" x14ac:dyDescent="0.3"/>
    <row r="26" spans="1:20" ht="20.100000000000001" customHeight="1" x14ac:dyDescent="0.3"/>
    <row r="27" spans="1:20" ht="20.100000000000001" customHeight="1" x14ac:dyDescent="0.3"/>
    <row r="28" spans="1:20" ht="20.100000000000001" customHeight="1" x14ac:dyDescent="0.3"/>
    <row r="29" spans="1:20" ht="20.100000000000001" customHeight="1" x14ac:dyDescent="0.3"/>
    <row r="30" spans="1:20" ht="20.100000000000001" customHeight="1" x14ac:dyDescent="0.3"/>
    <row r="31" spans="1:20" ht="20.100000000000001" customHeight="1" x14ac:dyDescent="0.3"/>
    <row r="32" spans="1:20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</sheetData>
  <mergeCells count="2">
    <mergeCell ref="A10:E10"/>
    <mergeCell ref="A2:G2"/>
  </mergeCells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30BC-17FD-4E6E-971E-EC8A577C08BC}">
  <dimension ref="A1:I36"/>
  <sheetViews>
    <sheetView zoomScale="70" zoomScaleNormal="70" workbookViewId="0">
      <selection sqref="A1:XFD1"/>
    </sheetView>
  </sheetViews>
  <sheetFormatPr defaultRowHeight="15.6" x14ac:dyDescent="0.3"/>
  <cols>
    <col min="1" max="1" width="29.3984375" customWidth="1"/>
    <col min="2" max="2" width="18.69921875" bestFit="1" customWidth="1"/>
    <col min="3" max="3" width="16.796875" bestFit="1" customWidth="1"/>
    <col min="4" max="4" width="12.09765625" bestFit="1" customWidth="1"/>
  </cols>
  <sheetData>
    <row r="1" spans="1:9" ht="18" x14ac:dyDescent="0.35">
      <c r="A1" s="141" t="s">
        <v>78</v>
      </c>
      <c r="B1" s="142"/>
      <c r="C1" s="142"/>
      <c r="D1" s="143"/>
      <c r="I1" s="1"/>
    </row>
    <row r="2" spans="1:9" x14ac:dyDescent="0.3">
      <c r="A2" s="72" t="s">
        <v>79</v>
      </c>
      <c r="B2" s="74" t="s">
        <v>16</v>
      </c>
      <c r="C2" s="74" t="s">
        <v>80</v>
      </c>
      <c r="D2" s="74" t="s">
        <v>81</v>
      </c>
    </row>
    <row r="3" spans="1:9" x14ac:dyDescent="0.3">
      <c r="A3" s="81"/>
      <c r="B3" s="74"/>
      <c r="C3" s="74"/>
      <c r="D3" s="75"/>
    </row>
    <row r="4" spans="1:9" x14ac:dyDescent="0.3">
      <c r="A4" s="81"/>
      <c r="B4" s="74"/>
      <c r="C4" s="74"/>
      <c r="D4" s="75"/>
    </row>
    <row r="5" spans="1:9" x14ac:dyDescent="0.3">
      <c r="A5" s="81"/>
      <c r="B5" s="74"/>
      <c r="C5" s="74"/>
      <c r="D5" s="75"/>
    </row>
    <row r="6" spans="1:9" x14ac:dyDescent="0.3">
      <c r="A6" s="81"/>
      <c r="B6" s="74"/>
      <c r="C6" s="74"/>
      <c r="D6" s="75"/>
    </row>
    <row r="7" spans="1:9" x14ac:dyDescent="0.3">
      <c r="A7" s="81"/>
      <c r="B7" s="74"/>
      <c r="C7" s="74"/>
      <c r="D7" s="75"/>
    </row>
    <row r="8" spans="1:9" x14ac:dyDescent="0.3">
      <c r="A8" s="81"/>
      <c r="B8" s="74"/>
      <c r="C8" s="74"/>
      <c r="D8" s="75"/>
    </row>
    <row r="9" spans="1:9" x14ac:dyDescent="0.3">
      <c r="A9" s="81"/>
      <c r="B9" s="74"/>
      <c r="C9" s="74"/>
      <c r="D9" s="75"/>
    </row>
    <row r="10" spans="1:9" x14ac:dyDescent="0.3">
      <c r="A10" s="81"/>
      <c r="B10" s="74"/>
      <c r="C10" s="74"/>
      <c r="D10" s="75"/>
    </row>
    <row r="11" spans="1:9" x14ac:dyDescent="0.3">
      <c r="A11" s="81"/>
      <c r="B11" s="74"/>
      <c r="C11" s="74"/>
      <c r="D11" s="75"/>
    </row>
    <row r="12" spans="1:9" x14ac:dyDescent="0.3">
      <c r="A12" s="81"/>
      <c r="B12" s="74"/>
      <c r="C12" s="74"/>
      <c r="D12" s="75"/>
    </row>
    <row r="13" spans="1:9" x14ac:dyDescent="0.3">
      <c r="A13" s="81"/>
      <c r="B13" s="74"/>
      <c r="C13" s="74"/>
      <c r="D13" s="75"/>
    </row>
    <row r="14" spans="1:9" x14ac:dyDescent="0.3">
      <c r="A14" s="81"/>
      <c r="B14" s="74"/>
      <c r="C14" s="74"/>
      <c r="D14" s="75"/>
    </row>
    <row r="15" spans="1:9" x14ac:dyDescent="0.3">
      <c r="A15" s="81"/>
      <c r="B15" s="74"/>
      <c r="C15" s="74"/>
      <c r="D15" s="75"/>
    </row>
    <row r="16" spans="1:9" x14ac:dyDescent="0.3">
      <c r="A16" s="81"/>
      <c r="B16" s="74"/>
      <c r="C16" s="74"/>
      <c r="D16" s="75"/>
    </row>
    <row r="17" spans="1:4" x14ac:dyDescent="0.3">
      <c r="A17" s="81"/>
      <c r="B17" s="74"/>
      <c r="C17" s="74"/>
      <c r="D17" s="75"/>
    </row>
    <row r="19" spans="1:4" x14ac:dyDescent="0.3">
      <c r="A19" s="136" t="s">
        <v>75</v>
      </c>
      <c r="B19" s="138"/>
    </row>
    <row r="20" spans="1:4" x14ac:dyDescent="0.3">
      <c r="A20" s="72" t="s">
        <v>58</v>
      </c>
      <c r="B20" s="75" t="s">
        <v>76</v>
      </c>
    </row>
    <row r="21" spans="1:4" x14ac:dyDescent="0.3">
      <c r="A21" s="72"/>
      <c r="B21" s="75"/>
    </row>
    <row r="22" spans="1:4" x14ac:dyDescent="0.3">
      <c r="A22" s="72"/>
      <c r="B22" s="75"/>
    </row>
    <row r="23" spans="1:4" x14ac:dyDescent="0.3">
      <c r="A23" s="72"/>
      <c r="B23" s="75"/>
    </row>
    <row r="24" spans="1:4" x14ac:dyDescent="0.3">
      <c r="A24" s="72"/>
      <c r="B24" s="75"/>
    </row>
    <row r="25" spans="1:4" x14ac:dyDescent="0.3">
      <c r="A25" s="72"/>
      <c r="B25" s="75"/>
    </row>
    <row r="26" spans="1:4" x14ac:dyDescent="0.3">
      <c r="A26" s="72" t="s">
        <v>59</v>
      </c>
      <c r="B26" s="75">
        <f>SUM(B21:B25)</f>
        <v>0</v>
      </c>
    </row>
    <row r="27" spans="1:4" x14ac:dyDescent="0.3">
      <c r="A27" s="96"/>
      <c r="B27" s="97"/>
    </row>
    <row r="28" spans="1:4" x14ac:dyDescent="0.3">
      <c r="A28" s="136" t="s">
        <v>71</v>
      </c>
      <c r="B28" s="137"/>
      <c r="C28" s="138"/>
    </row>
    <row r="29" spans="1:4" x14ac:dyDescent="0.3">
      <c r="A29" s="72" t="s">
        <v>58</v>
      </c>
      <c r="B29" s="75" t="s">
        <v>73</v>
      </c>
      <c r="C29" s="74" t="s">
        <v>74</v>
      </c>
    </row>
    <row r="30" spans="1:4" x14ac:dyDescent="0.3">
      <c r="A30" s="72"/>
      <c r="B30" s="75"/>
      <c r="C30" s="75"/>
    </row>
    <row r="31" spans="1:4" x14ac:dyDescent="0.3">
      <c r="A31" s="72"/>
      <c r="B31" s="75"/>
      <c r="C31" s="75"/>
    </row>
    <row r="32" spans="1:4" x14ac:dyDescent="0.3">
      <c r="A32" s="72"/>
      <c r="B32" s="75"/>
      <c r="C32" s="75"/>
    </row>
    <row r="33" spans="1:3" x14ac:dyDescent="0.3">
      <c r="A33" s="72"/>
      <c r="B33" s="75"/>
      <c r="C33" s="75"/>
    </row>
    <row r="34" spans="1:3" x14ac:dyDescent="0.3">
      <c r="A34" s="72"/>
      <c r="B34" s="75"/>
      <c r="C34" s="75"/>
    </row>
    <row r="35" spans="1:3" x14ac:dyDescent="0.3">
      <c r="A35" s="72"/>
      <c r="B35" s="75"/>
      <c r="C35" s="75"/>
    </row>
    <row r="36" spans="1:3" x14ac:dyDescent="0.3">
      <c r="A36" s="72" t="s">
        <v>72</v>
      </c>
      <c r="B36" s="139">
        <f>SUM(B35:C35)</f>
        <v>0</v>
      </c>
      <c r="C36" s="140"/>
    </row>
  </sheetData>
  <mergeCells count="4">
    <mergeCell ref="A28:C28"/>
    <mergeCell ref="B36:C36"/>
    <mergeCell ref="A19:B19"/>
    <mergeCell ref="A1:D1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EC003-E021-4C78-A974-636F7CEA1D66}">
  <dimension ref="A1:D8"/>
  <sheetViews>
    <sheetView workbookViewId="0">
      <selection activeCell="B14" sqref="B14"/>
    </sheetView>
  </sheetViews>
  <sheetFormatPr defaultRowHeight="15.6" x14ac:dyDescent="0.3"/>
  <cols>
    <col min="1" max="1" width="12.09765625" customWidth="1"/>
    <col min="2" max="4" width="23.09765625" style="73" customWidth="1"/>
  </cols>
  <sheetData>
    <row r="1" spans="1:4" x14ac:dyDescent="0.3">
      <c r="A1" s="144" t="s">
        <v>55</v>
      </c>
      <c r="B1" s="145"/>
      <c r="C1" s="145"/>
      <c r="D1" s="145"/>
    </row>
    <row r="2" spans="1:4" x14ac:dyDescent="0.3">
      <c r="A2" s="72" t="s">
        <v>58</v>
      </c>
      <c r="B2" s="80" t="s">
        <v>64</v>
      </c>
      <c r="C2" s="74" t="s">
        <v>57</v>
      </c>
      <c r="D2" s="74" t="s">
        <v>65</v>
      </c>
    </row>
    <row r="3" spans="1:4" x14ac:dyDescent="0.3">
      <c r="A3" s="72"/>
      <c r="B3" s="79"/>
      <c r="C3" s="75"/>
      <c r="D3" s="75"/>
    </row>
    <row r="4" spans="1:4" x14ac:dyDescent="0.3">
      <c r="A4" s="72"/>
      <c r="B4" s="79"/>
      <c r="C4" s="75"/>
      <c r="D4" s="75"/>
    </row>
    <row r="5" spans="1:4" x14ac:dyDescent="0.3">
      <c r="A5" s="72"/>
      <c r="B5" s="79"/>
      <c r="C5" s="75"/>
      <c r="D5" s="75"/>
    </row>
    <row r="6" spans="1:4" x14ac:dyDescent="0.3">
      <c r="A6" s="72"/>
      <c r="B6" s="79"/>
      <c r="C6" s="75"/>
      <c r="D6" s="75"/>
    </row>
    <row r="7" spans="1:4" x14ac:dyDescent="0.3">
      <c r="A7" s="72"/>
      <c r="B7" s="79"/>
      <c r="C7" s="75"/>
      <c r="D7" s="75"/>
    </row>
    <row r="8" spans="1:4" x14ac:dyDescent="0.3">
      <c r="A8" s="72" t="s">
        <v>59</v>
      </c>
      <c r="B8" s="79">
        <f>SUM(B3:B7)</f>
        <v>0</v>
      </c>
      <c r="C8" s="75">
        <f t="shared" ref="C8:D8" si="0">SUM(C3:C7)</f>
        <v>0</v>
      </c>
      <c r="D8" s="75">
        <f t="shared" si="0"/>
        <v>0</v>
      </c>
    </row>
  </sheetData>
  <mergeCells count="1">
    <mergeCell ref="A1:D1"/>
  </mergeCells>
  <phoneticPr fontId="8" type="noConversion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B39C-BEA8-4BF2-851F-F97CCAB1F905}">
  <dimension ref="A1:F35"/>
  <sheetViews>
    <sheetView zoomScale="70" zoomScaleNormal="70" workbookViewId="0">
      <selection activeCell="A30" sqref="A30:XFD34"/>
    </sheetView>
  </sheetViews>
  <sheetFormatPr defaultRowHeight="15.6" x14ac:dyDescent="0.3"/>
  <cols>
    <col min="1" max="5" width="28.19921875" customWidth="1"/>
    <col min="6" max="6" width="30.69921875" customWidth="1"/>
  </cols>
  <sheetData>
    <row r="1" spans="1:6" x14ac:dyDescent="0.3">
      <c r="A1" s="146"/>
      <c r="B1" s="147"/>
      <c r="C1" s="147"/>
      <c r="D1" s="147"/>
      <c r="E1" s="147"/>
      <c r="F1" s="147"/>
    </row>
    <row r="2" spans="1:6" x14ac:dyDescent="0.3">
      <c r="A2" s="76" t="s">
        <v>58</v>
      </c>
      <c r="B2" s="78" t="s">
        <v>67</v>
      </c>
      <c r="C2" s="78" t="s">
        <v>68</v>
      </c>
      <c r="D2" s="78" t="s">
        <v>69</v>
      </c>
      <c r="E2" s="78" t="s">
        <v>70</v>
      </c>
      <c r="F2" s="77" t="s">
        <v>66</v>
      </c>
    </row>
    <row r="3" spans="1:6" x14ac:dyDescent="0.3">
      <c r="A3" s="72"/>
      <c r="B3" s="75"/>
      <c r="C3" s="75"/>
      <c r="D3" s="75"/>
      <c r="E3" s="75"/>
      <c r="F3" s="75"/>
    </row>
    <row r="4" spans="1:6" x14ac:dyDescent="0.3">
      <c r="A4" s="72"/>
      <c r="B4" s="75"/>
      <c r="C4" s="75"/>
      <c r="D4" s="75"/>
      <c r="F4" s="75"/>
    </row>
    <row r="5" spans="1:6" x14ac:dyDescent="0.3">
      <c r="A5" s="72"/>
      <c r="B5" s="75"/>
      <c r="C5" s="75"/>
      <c r="D5" s="75"/>
      <c r="E5" s="75"/>
      <c r="F5" s="75"/>
    </row>
    <row r="6" spans="1:6" x14ac:dyDescent="0.3">
      <c r="A6" s="72"/>
      <c r="B6" s="75"/>
      <c r="C6" s="75"/>
      <c r="D6" s="75"/>
      <c r="E6" s="75"/>
      <c r="F6" s="75"/>
    </row>
    <row r="7" spans="1:6" x14ac:dyDescent="0.3">
      <c r="A7" s="72"/>
      <c r="B7" s="75"/>
      <c r="C7" s="75"/>
      <c r="D7" s="75"/>
      <c r="E7" s="75"/>
      <c r="F7" s="75"/>
    </row>
    <row r="8" spans="1:6" x14ac:dyDescent="0.3">
      <c r="A8" s="72" t="s">
        <v>59</v>
      </c>
      <c r="B8" s="75"/>
      <c r="C8" s="75"/>
      <c r="D8" s="75"/>
      <c r="E8" s="75"/>
      <c r="F8" s="75">
        <f>SUM(B3:E7)</f>
        <v>0</v>
      </c>
    </row>
    <row r="10" spans="1:6" x14ac:dyDescent="0.3">
      <c r="A10" s="148"/>
      <c r="B10" s="149"/>
      <c r="C10" s="149"/>
      <c r="D10" s="149"/>
      <c r="E10" s="149"/>
      <c r="F10" s="149"/>
    </row>
    <row r="11" spans="1:6" x14ac:dyDescent="0.3">
      <c r="A11" s="76" t="s">
        <v>58</v>
      </c>
      <c r="B11" s="78" t="s">
        <v>67</v>
      </c>
      <c r="C11" s="78" t="s">
        <v>68</v>
      </c>
      <c r="D11" s="78" t="s">
        <v>69</v>
      </c>
      <c r="E11" s="78" t="s">
        <v>70</v>
      </c>
      <c r="F11" s="77" t="s">
        <v>66</v>
      </c>
    </row>
    <row r="12" spans="1:6" x14ac:dyDescent="0.3">
      <c r="A12" s="72"/>
      <c r="B12" s="75"/>
      <c r="C12" s="75"/>
      <c r="D12" s="75"/>
      <c r="E12" s="75"/>
      <c r="F12" s="75"/>
    </row>
    <row r="13" spans="1:6" x14ac:dyDescent="0.3">
      <c r="A13" s="72"/>
      <c r="B13" s="75"/>
      <c r="C13" s="75"/>
      <c r="D13" s="75"/>
      <c r="E13" s="75"/>
      <c r="F13" s="75"/>
    </row>
    <row r="14" spans="1:6" x14ac:dyDescent="0.3">
      <c r="A14" s="72"/>
      <c r="B14" s="75"/>
      <c r="C14" s="75"/>
      <c r="D14" s="75"/>
      <c r="E14" s="75"/>
      <c r="F14" s="75"/>
    </row>
    <row r="15" spans="1:6" x14ac:dyDescent="0.3">
      <c r="A15" s="72"/>
      <c r="B15" s="75"/>
      <c r="C15" s="75"/>
      <c r="D15" s="75"/>
      <c r="E15" s="75"/>
      <c r="F15" s="75"/>
    </row>
    <row r="16" spans="1:6" x14ac:dyDescent="0.3">
      <c r="A16" s="72"/>
      <c r="B16" s="75"/>
      <c r="C16" s="75"/>
      <c r="D16" s="75"/>
      <c r="E16" s="75"/>
      <c r="F16" s="75"/>
    </row>
    <row r="17" spans="1:6" x14ac:dyDescent="0.3">
      <c r="A17" s="72" t="s">
        <v>59</v>
      </c>
      <c r="B17" s="75"/>
      <c r="C17" s="75"/>
      <c r="D17" s="75"/>
      <c r="E17" s="75"/>
      <c r="F17" s="75">
        <f>SUM(B12:E16)</f>
        <v>0</v>
      </c>
    </row>
    <row r="19" spans="1:6" x14ac:dyDescent="0.3">
      <c r="A19" s="150"/>
      <c r="B19" s="151"/>
      <c r="C19" s="151"/>
      <c r="D19" s="151"/>
      <c r="E19" s="151"/>
      <c r="F19" s="151"/>
    </row>
    <row r="20" spans="1:6" x14ac:dyDescent="0.3">
      <c r="A20" s="76" t="s">
        <v>58</v>
      </c>
      <c r="B20" s="78" t="s">
        <v>67</v>
      </c>
      <c r="C20" s="78" t="s">
        <v>68</v>
      </c>
      <c r="D20" s="78" t="s">
        <v>69</v>
      </c>
      <c r="E20" s="78" t="s">
        <v>70</v>
      </c>
      <c r="F20" s="77" t="s">
        <v>66</v>
      </c>
    </row>
    <row r="21" spans="1:6" x14ac:dyDescent="0.3">
      <c r="A21" s="72"/>
      <c r="B21" s="75"/>
      <c r="C21" s="75"/>
      <c r="D21" s="75"/>
      <c r="E21" s="75"/>
      <c r="F21" s="75"/>
    </row>
    <row r="22" spans="1:6" x14ac:dyDescent="0.3">
      <c r="A22" s="72"/>
      <c r="B22" s="75"/>
      <c r="C22" s="75"/>
      <c r="D22" s="75"/>
      <c r="E22" s="75"/>
      <c r="F22" s="75"/>
    </row>
    <row r="23" spans="1:6" x14ac:dyDescent="0.3">
      <c r="A23" s="72"/>
      <c r="B23" s="75"/>
      <c r="C23" s="75"/>
      <c r="D23" s="75"/>
      <c r="E23" s="75"/>
      <c r="F23" s="75"/>
    </row>
    <row r="24" spans="1:6" x14ac:dyDescent="0.3">
      <c r="A24" s="72"/>
      <c r="B24" s="75"/>
      <c r="C24" s="75"/>
      <c r="D24" s="75"/>
      <c r="E24" s="75"/>
      <c r="F24" s="75"/>
    </row>
    <row r="25" spans="1:6" x14ac:dyDescent="0.3">
      <c r="A25" s="72"/>
      <c r="B25" s="75"/>
      <c r="C25" s="75"/>
      <c r="D25" s="75"/>
      <c r="E25" s="75"/>
      <c r="F25" s="75"/>
    </row>
    <row r="26" spans="1:6" x14ac:dyDescent="0.3">
      <c r="A26" s="72" t="s">
        <v>59</v>
      </c>
      <c r="B26" s="75"/>
      <c r="C26" s="75"/>
      <c r="D26" s="75"/>
      <c r="E26" s="75"/>
      <c r="F26" s="75">
        <f>SUM(B21:E25)</f>
        <v>0</v>
      </c>
    </row>
    <row r="28" spans="1:6" x14ac:dyDescent="0.3">
      <c r="A28" s="152"/>
      <c r="B28" s="153"/>
      <c r="C28" s="153"/>
      <c r="D28" s="153"/>
      <c r="E28" s="153"/>
      <c r="F28" s="153"/>
    </row>
    <row r="29" spans="1:6" x14ac:dyDescent="0.3">
      <c r="A29" s="76" t="s">
        <v>58</v>
      </c>
      <c r="B29" s="78" t="s">
        <v>67</v>
      </c>
      <c r="C29" s="78" t="s">
        <v>68</v>
      </c>
      <c r="D29" s="78" t="s">
        <v>69</v>
      </c>
      <c r="E29" s="78" t="s">
        <v>70</v>
      </c>
      <c r="F29" s="77" t="s">
        <v>66</v>
      </c>
    </row>
    <row r="30" spans="1:6" x14ac:dyDescent="0.3">
      <c r="A30" s="72"/>
      <c r="B30" s="75"/>
      <c r="C30" s="75"/>
      <c r="D30" s="75"/>
      <c r="E30" s="75"/>
      <c r="F30" s="75"/>
    </row>
    <row r="31" spans="1:6" x14ac:dyDescent="0.3">
      <c r="A31" s="72"/>
      <c r="B31" s="75"/>
      <c r="C31" s="75"/>
      <c r="D31" s="75"/>
      <c r="E31" s="75"/>
      <c r="F31" s="75"/>
    </row>
    <row r="32" spans="1:6" x14ac:dyDescent="0.3">
      <c r="A32" s="72"/>
      <c r="B32" s="75"/>
      <c r="C32" s="75"/>
      <c r="D32" s="75"/>
      <c r="E32" s="75"/>
      <c r="F32" s="75"/>
    </row>
    <row r="33" spans="1:6" x14ac:dyDescent="0.3">
      <c r="A33" s="72"/>
      <c r="B33" s="75"/>
      <c r="C33" s="75"/>
      <c r="D33" s="75"/>
      <c r="E33" s="75"/>
      <c r="F33" s="75"/>
    </row>
    <row r="34" spans="1:6" x14ac:dyDescent="0.3">
      <c r="A34" s="72"/>
      <c r="B34" s="75"/>
      <c r="C34" s="75"/>
      <c r="D34" s="75"/>
      <c r="E34" s="75"/>
      <c r="F34" s="75"/>
    </row>
    <row r="35" spans="1:6" x14ac:dyDescent="0.3">
      <c r="A35" s="72" t="s">
        <v>59</v>
      </c>
      <c r="B35" s="75"/>
      <c r="C35" s="75"/>
      <c r="D35" s="75"/>
      <c r="E35" s="75"/>
      <c r="F35" s="75">
        <f>SUM(B30:E34)</f>
        <v>0</v>
      </c>
    </row>
  </sheetData>
  <mergeCells count="4">
    <mergeCell ref="A1:F1"/>
    <mergeCell ref="A10:F10"/>
    <mergeCell ref="A19:F19"/>
    <mergeCell ref="A28:F2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CCAD-88C3-4DD5-860E-151BFD303E70}">
  <dimension ref="A1:H38"/>
  <sheetViews>
    <sheetView zoomScale="70" zoomScaleNormal="70" workbookViewId="0">
      <selection activeCell="D11" sqref="D11"/>
    </sheetView>
  </sheetViews>
  <sheetFormatPr defaultRowHeight="15.6" x14ac:dyDescent="0.3"/>
  <cols>
    <col min="1" max="1" width="90.69921875" customWidth="1"/>
    <col min="2" max="2" width="9.19921875" bestFit="1" customWidth="1"/>
    <col min="3" max="5" width="16.296875" customWidth="1"/>
    <col min="6" max="7" width="17.3984375" customWidth="1"/>
    <col min="8" max="8" width="18.3984375" customWidth="1"/>
  </cols>
  <sheetData>
    <row r="1" spans="1:2" x14ac:dyDescent="0.3">
      <c r="A1" s="154" t="s">
        <v>88</v>
      </c>
      <c r="B1" s="155"/>
    </row>
    <row r="2" spans="1:2" x14ac:dyDescent="0.3">
      <c r="A2" s="72" t="s">
        <v>58</v>
      </c>
      <c r="B2" s="75" t="s">
        <v>86</v>
      </c>
    </row>
    <row r="3" spans="1:2" x14ac:dyDescent="0.3">
      <c r="A3" s="72"/>
      <c r="B3" s="75"/>
    </row>
    <row r="4" spans="1:2" x14ac:dyDescent="0.3">
      <c r="A4" s="72"/>
      <c r="B4" s="75"/>
    </row>
    <row r="5" spans="1:2" x14ac:dyDescent="0.3">
      <c r="A5" s="72"/>
      <c r="B5" s="75"/>
    </row>
    <row r="6" spans="1:2" x14ac:dyDescent="0.3">
      <c r="A6" s="72"/>
      <c r="B6" s="75"/>
    </row>
    <row r="7" spans="1:2" x14ac:dyDescent="0.3">
      <c r="A7" s="72"/>
      <c r="B7" s="75"/>
    </row>
    <row r="8" spans="1:2" x14ac:dyDescent="0.3">
      <c r="A8" s="72" t="s">
        <v>59</v>
      </c>
      <c r="B8" s="75">
        <f>SUM(B3:B7)</f>
        <v>0</v>
      </c>
    </row>
    <row r="10" spans="1:2" x14ac:dyDescent="0.3">
      <c r="A10" s="156" t="s">
        <v>87</v>
      </c>
      <c r="B10" s="157"/>
    </row>
    <row r="11" spans="1:2" x14ac:dyDescent="0.3">
      <c r="A11" s="72" t="s">
        <v>58</v>
      </c>
      <c r="B11" s="75" t="s">
        <v>86</v>
      </c>
    </row>
    <row r="12" spans="1:2" x14ac:dyDescent="0.3">
      <c r="A12" s="72"/>
      <c r="B12" s="75"/>
    </row>
    <row r="13" spans="1:2" x14ac:dyDescent="0.3">
      <c r="A13" s="72"/>
      <c r="B13" s="75"/>
    </row>
    <row r="14" spans="1:2" x14ac:dyDescent="0.3">
      <c r="A14" s="72"/>
      <c r="B14" s="75"/>
    </row>
    <row r="15" spans="1:2" x14ac:dyDescent="0.3">
      <c r="A15" s="72"/>
      <c r="B15" s="75"/>
    </row>
    <row r="16" spans="1:2" x14ac:dyDescent="0.3">
      <c r="A16" s="72"/>
      <c r="B16" s="75"/>
    </row>
    <row r="17" spans="1:8" x14ac:dyDescent="0.3">
      <c r="A17" s="72" t="s">
        <v>59</v>
      </c>
      <c r="B17" s="75">
        <f>SUM(B12:B16)</f>
        <v>0</v>
      </c>
    </row>
    <row r="19" spans="1:8" x14ac:dyDescent="0.3">
      <c r="A19" s="158" t="s">
        <v>24</v>
      </c>
      <c r="B19" s="159"/>
      <c r="C19" s="159"/>
      <c r="D19" s="159"/>
      <c r="E19" s="159"/>
      <c r="F19" s="159"/>
      <c r="G19" s="159"/>
      <c r="H19" s="159"/>
    </row>
    <row r="20" spans="1:8" x14ac:dyDescent="0.3">
      <c r="A20" s="72" t="s">
        <v>90</v>
      </c>
      <c r="B20" s="75"/>
      <c r="C20" s="75"/>
      <c r="D20" s="75"/>
      <c r="E20" s="75"/>
      <c r="F20" s="75"/>
      <c r="G20" s="75"/>
      <c r="H20" s="75" t="s">
        <v>91</v>
      </c>
    </row>
    <row r="21" spans="1:8" x14ac:dyDescent="0.3">
      <c r="A21" s="72"/>
      <c r="B21" s="75"/>
      <c r="C21" s="75"/>
      <c r="D21" s="75"/>
      <c r="E21" s="75"/>
      <c r="F21" s="75"/>
      <c r="G21" s="75"/>
      <c r="H21" s="83"/>
    </row>
    <row r="22" spans="1:8" x14ac:dyDescent="0.3">
      <c r="A22" s="72"/>
      <c r="B22" s="75"/>
      <c r="C22" s="75"/>
      <c r="D22" s="75"/>
      <c r="E22" s="75"/>
      <c r="F22" s="75"/>
      <c r="G22" s="75"/>
      <c r="H22" s="83"/>
    </row>
    <row r="23" spans="1:8" x14ac:dyDescent="0.3">
      <c r="A23" s="72"/>
      <c r="B23" s="75"/>
      <c r="C23" s="75"/>
      <c r="D23" s="75"/>
      <c r="E23" s="75"/>
      <c r="F23" s="75"/>
      <c r="G23" s="75"/>
      <c r="H23" s="83"/>
    </row>
    <row r="24" spans="1:8" x14ac:dyDescent="0.3">
      <c r="A24" s="72"/>
      <c r="B24" s="75"/>
      <c r="C24" s="75"/>
      <c r="D24" s="75"/>
      <c r="E24" s="75"/>
      <c r="F24" s="75"/>
      <c r="G24" s="75"/>
      <c r="H24" s="83"/>
    </row>
    <row r="25" spans="1:8" x14ac:dyDescent="0.3">
      <c r="A25" s="72" t="s">
        <v>89</v>
      </c>
      <c r="B25" s="75"/>
      <c r="C25" s="75"/>
      <c r="D25" s="75"/>
      <c r="E25" s="75"/>
      <c r="F25" s="75"/>
      <c r="G25" s="75"/>
      <c r="H25" s="83">
        <f t="shared" ref="H25" si="0">SUM(B25:G25)</f>
        <v>0</v>
      </c>
    </row>
    <row r="27" spans="1:8" x14ac:dyDescent="0.3">
      <c r="A27" s="160" t="s">
        <v>26</v>
      </c>
      <c r="B27" s="161"/>
      <c r="C27" s="161"/>
      <c r="D27" s="161"/>
      <c r="E27" s="161"/>
      <c r="F27" s="161"/>
      <c r="G27" s="161"/>
      <c r="H27" s="161"/>
    </row>
    <row r="28" spans="1:8" x14ac:dyDescent="0.3">
      <c r="A28" s="72" t="s">
        <v>90</v>
      </c>
      <c r="B28" s="75"/>
      <c r="C28" s="75"/>
      <c r="D28" s="75"/>
      <c r="E28" s="75"/>
      <c r="F28" s="75"/>
      <c r="G28" s="75"/>
      <c r="H28" s="75" t="s">
        <v>92</v>
      </c>
    </row>
    <row r="29" spans="1:8" x14ac:dyDescent="0.3">
      <c r="A29" s="81"/>
      <c r="B29" s="75"/>
      <c r="C29" s="75"/>
      <c r="D29" s="75"/>
      <c r="E29" s="75"/>
      <c r="F29" s="75"/>
      <c r="G29" s="75"/>
      <c r="H29" s="83">
        <f t="shared" ref="H29:H31" si="1">SUM(B29:G29)</f>
        <v>0</v>
      </c>
    </row>
    <row r="30" spans="1:8" x14ac:dyDescent="0.3">
      <c r="A30" s="72"/>
      <c r="B30" s="75"/>
      <c r="C30" s="75"/>
      <c r="D30" s="75"/>
      <c r="E30" s="75"/>
      <c r="F30" s="75"/>
      <c r="G30" s="75"/>
      <c r="H30" s="83">
        <f t="shared" si="1"/>
        <v>0</v>
      </c>
    </row>
    <row r="31" spans="1:8" x14ac:dyDescent="0.3">
      <c r="A31" s="81"/>
      <c r="B31" s="75"/>
      <c r="C31" s="75"/>
      <c r="D31" s="75"/>
      <c r="E31" s="75"/>
      <c r="F31" s="75"/>
      <c r="G31" s="75"/>
      <c r="H31" s="83">
        <f t="shared" si="1"/>
        <v>0</v>
      </c>
    </row>
    <row r="33" spans="1:8" x14ac:dyDescent="0.3">
      <c r="A33" s="162" t="s">
        <v>25</v>
      </c>
      <c r="B33" s="163"/>
      <c r="C33" s="163"/>
      <c r="D33" s="163"/>
      <c r="E33" s="163"/>
      <c r="F33" s="163"/>
      <c r="G33" s="163"/>
      <c r="H33" s="163"/>
    </row>
    <row r="34" spans="1:8" x14ac:dyDescent="0.3">
      <c r="A34" s="72" t="s">
        <v>90</v>
      </c>
      <c r="B34" s="75"/>
      <c r="C34" s="75"/>
      <c r="D34" s="75"/>
      <c r="E34" s="75"/>
      <c r="F34" s="75"/>
      <c r="G34" s="75"/>
      <c r="H34" s="75" t="s">
        <v>92</v>
      </c>
    </row>
    <row r="35" spans="1:8" x14ac:dyDescent="0.3">
      <c r="A35" s="81"/>
      <c r="B35" s="82"/>
      <c r="C35" s="82"/>
      <c r="D35" s="82"/>
      <c r="E35" s="82"/>
      <c r="F35" s="82"/>
      <c r="G35" s="82"/>
      <c r="H35" s="83">
        <f t="shared" ref="H35:H38" si="2">SUM(B35:G35)</f>
        <v>0</v>
      </c>
    </row>
    <row r="36" spans="1:8" x14ac:dyDescent="0.3">
      <c r="A36" s="72"/>
      <c r="B36" s="75"/>
      <c r="C36" s="75"/>
      <c r="D36" s="75"/>
      <c r="E36" s="75"/>
      <c r="F36" s="75"/>
      <c r="G36" s="75"/>
      <c r="H36" s="83">
        <f t="shared" si="2"/>
        <v>0</v>
      </c>
    </row>
    <row r="37" spans="1:8" x14ac:dyDescent="0.3">
      <c r="A37" s="72"/>
      <c r="B37" s="75"/>
      <c r="C37" s="75"/>
      <c r="D37" s="75"/>
      <c r="E37" s="75"/>
      <c r="F37" s="75"/>
      <c r="G37" s="75"/>
      <c r="H37" s="83">
        <f t="shared" si="2"/>
        <v>0</v>
      </c>
    </row>
    <row r="38" spans="1:8" x14ac:dyDescent="0.3">
      <c r="A38" s="72"/>
      <c r="B38" s="75"/>
      <c r="C38" s="75"/>
      <c r="D38" s="75"/>
      <c r="E38" s="75"/>
      <c r="F38" s="75"/>
      <c r="G38" s="75"/>
      <c r="H38" s="83">
        <f t="shared" si="2"/>
        <v>0</v>
      </c>
    </row>
  </sheetData>
  <mergeCells count="5">
    <mergeCell ref="A1:B1"/>
    <mergeCell ref="A10:B10"/>
    <mergeCell ref="A19:H19"/>
    <mergeCell ref="A27:H27"/>
    <mergeCell ref="A33:H33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36B06-54CE-4C24-B09B-B4621306F60D}">
  <dimension ref="A1:B17"/>
  <sheetViews>
    <sheetView zoomScale="80" zoomScaleNormal="80" workbookViewId="0">
      <selection activeCell="B24" sqref="B24"/>
    </sheetView>
  </sheetViews>
  <sheetFormatPr defaultRowHeight="15.6" x14ac:dyDescent="0.3"/>
  <cols>
    <col min="1" max="2" width="28.5" customWidth="1"/>
  </cols>
  <sheetData>
    <row r="1" spans="1:2" x14ac:dyDescent="0.3">
      <c r="A1" s="164" t="s">
        <v>82</v>
      </c>
      <c r="B1" s="165"/>
    </row>
    <row r="2" spans="1:2" x14ac:dyDescent="0.3">
      <c r="A2" s="72" t="s">
        <v>58</v>
      </c>
      <c r="B2" s="75" t="s">
        <v>83</v>
      </c>
    </row>
    <row r="3" spans="1:2" x14ac:dyDescent="0.3">
      <c r="A3" s="72"/>
      <c r="B3" s="75"/>
    </row>
    <row r="4" spans="1:2" x14ac:dyDescent="0.3">
      <c r="A4" s="72"/>
      <c r="B4" s="75"/>
    </row>
    <row r="5" spans="1:2" x14ac:dyDescent="0.3">
      <c r="A5" s="72"/>
      <c r="B5" s="75"/>
    </row>
    <row r="6" spans="1:2" x14ac:dyDescent="0.3">
      <c r="A6" s="72"/>
      <c r="B6" s="75"/>
    </row>
    <row r="7" spans="1:2" x14ac:dyDescent="0.3">
      <c r="A7" s="72"/>
      <c r="B7" s="75"/>
    </row>
    <row r="8" spans="1:2" x14ac:dyDescent="0.3">
      <c r="A8" s="72" t="s">
        <v>59</v>
      </c>
      <c r="B8" s="75">
        <f>SUM(B3:B7)</f>
        <v>0</v>
      </c>
    </row>
    <row r="10" spans="1:2" x14ac:dyDescent="0.3">
      <c r="A10" s="160" t="s">
        <v>84</v>
      </c>
      <c r="B10" s="161"/>
    </row>
    <row r="11" spans="1:2" x14ac:dyDescent="0.3">
      <c r="A11" s="72" t="s">
        <v>58</v>
      </c>
      <c r="B11" s="75" t="s">
        <v>85</v>
      </c>
    </row>
    <row r="12" spans="1:2" x14ac:dyDescent="0.3">
      <c r="A12" s="72"/>
      <c r="B12" s="75"/>
    </row>
    <row r="13" spans="1:2" x14ac:dyDescent="0.3">
      <c r="A13" s="72"/>
      <c r="B13" s="75"/>
    </row>
    <row r="14" spans="1:2" x14ac:dyDescent="0.3">
      <c r="A14" s="72"/>
      <c r="B14" s="75"/>
    </row>
    <row r="15" spans="1:2" x14ac:dyDescent="0.3">
      <c r="A15" s="72"/>
      <c r="B15" s="75"/>
    </row>
    <row r="16" spans="1:2" x14ac:dyDescent="0.3">
      <c r="A16" s="72"/>
      <c r="B16" s="75"/>
    </row>
    <row r="17" spans="1:2" x14ac:dyDescent="0.3">
      <c r="A17" s="72" t="s">
        <v>59</v>
      </c>
      <c r="B17" s="75">
        <f>SUM(B12:B16)</f>
        <v>0</v>
      </c>
    </row>
  </sheetData>
  <mergeCells count="2">
    <mergeCell ref="A1:B1"/>
    <mergeCell ref="A10:B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9E4C-1C48-4DB1-A122-2BA3F153743E}">
  <dimension ref="B2:B207"/>
  <sheetViews>
    <sheetView topLeftCell="A83" workbookViewId="0">
      <selection activeCell="B95" sqref="B95"/>
    </sheetView>
  </sheetViews>
  <sheetFormatPr defaultRowHeight="15.6" x14ac:dyDescent="0.3"/>
  <cols>
    <col min="2" max="2" width="113.69921875" bestFit="1" customWidth="1"/>
  </cols>
  <sheetData>
    <row r="2" spans="2:2" x14ac:dyDescent="0.3">
      <c r="B2" s="86" t="s">
        <v>98</v>
      </c>
    </row>
    <row r="3" spans="2:2" x14ac:dyDescent="0.3">
      <c r="B3" t="s">
        <v>99</v>
      </c>
    </row>
    <row r="4" spans="2:2" x14ac:dyDescent="0.3">
      <c r="B4" t="s">
        <v>100</v>
      </c>
    </row>
    <row r="5" spans="2:2" x14ac:dyDescent="0.3">
      <c r="B5" t="s">
        <v>101</v>
      </c>
    </row>
    <row r="6" spans="2:2" x14ac:dyDescent="0.3">
      <c r="B6" s="87" t="s">
        <v>102</v>
      </c>
    </row>
    <row r="7" spans="2:2" x14ac:dyDescent="0.3">
      <c r="B7" t="s">
        <v>103</v>
      </c>
    </row>
    <row r="8" spans="2:2" x14ac:dyDescent="0.3">
      <c r="B8" t="s">
        <v>104</v>
      </c>
    </row>
    <row r="9" spans="2:2" x14ac:dyDescent="0.3">
      <c r="B9" t="s">
        <v>105</v>
      </c>
    </row>
    <row r="10" spans="2:2" x14ac:dyDescent="0.3">
      <c r="B10" t="s">
        <v>106</v>
      </c>
    </row>
    <row r="11" spans="2:2" x14ac:dyDescent="0.3">
      <c r="B11" t="s">
        <v>107</v>
      </c>
    </row>
    <row r="12" spans="2:2" x14ac:dyDescent="0.3">
      <c r="B12" t="s">
        <v>108</v>
      </c>
    </row>
    <row r="13" spans="2:2" x14ac:dyDescent="0.3">
      <c r="B13" t="s">
        <v>102</v>
      </c>
    </row>
    <row r="14" spans="2:2" x14ac:dyDescent="0.3">
      <c r="B14" t="s">
        <v>109</v>
      </c>
    </row>
    <row r="15" spans="2:2" x14ac:dyDescent="0.3">
      <c r="B15" t="s">
        <v>110</v>
      </c>
    </row>
    <row r="16" spans="2:2" x14ac:dyDescent="0.3">
      <c r="B16" t="s">
        <v>111</v>
      </c>
    </row>
    <row r="17" spans="2:2" x14ac:dyDescent="0.3">
      <c r="B17" t="s">
        <v>112</v>
      </c>
    </row>
    <row r="18" spans="2:2" x14ac:dyDescent="0.3">
      <c r="B18" t="s">
        <v>113</v>
      </c>
    </row>
    <row r="19" spans="2:2" x14ac:dyDescent="0.3">
      <c r="B19" t="s">
        <v>114</v>
      </c>
    </row>
    <row r="20" spans="2:2" x14ac:dyDescent="0.3">
      <c r="B20" t="s">
        <v>115</v>
      </c>
    </row>
    <row r="21" spans="2:2" x14ac:dyDescent="0.3">
      <c r="B21" t="s">
        <v>102</v>
      </c>
    </row>
    <row r="22" spans="2:2" x14ac:dyDescent="0.3">
      <c r="B22" t="s">
        <v>116</v>
      </c>
    </row>
    <row r="23" spans="2:2" x14ac:dyDescent="0.3">
      <c r="B23" t="s">
        <v>117</v>
      </c>
    </row>
    <row r="24" spans="2:2" x14ac:dyDescent="0.3">
      <c r="B24" t="s">
        <v>118</v>
      </c>
    </row>
    <row r="25" spans="2:2" x14ac:dyDescent="0.3">
      <c r="B25" t="s">
        <v>119</v>
      </c>
    </row>
    <row r="26" spans="2:2" x14ac:dyDescent="0.3">
      <c r="B26" t="s">
        <v>102</v>
      </c>
    </row>
    <row r="27" spans="2:2" x14ac:dyDescent="0.3">
      <c r="B27" t="s">
        <v>120</v>
      </c>
    </row>
    <row r="28" spans="2:2" x14ac:dyDescent="0.3">
      <c r="B28" t="s">
        <v>121</v>
      </c>
    </row>
    <row r="29" spans="2:2" x14ac:dyDescent="0.3">
      <c r="B29" t="s">
        <v>122</v>
      </c>
    </row>
    <row r="30" spans="2:2" x14ac:dyDescent="0.3">
      <c r="B30" t="s">
        <v>123</v>
      </c>
    </row>
    <row r="31" spans="2:2" x14ac:dyDescent="0.3">
      <c r="B31" t="s">
        <v>124</v>
      </c>
    </row>
    <row r="32" spans="2:2" x14ac:dyDescent="0.3">
      <c r="B32" t="s">
        <v>125</v>
      </c>
    </row>
    <row r="33" spans="2:2" x14ac:dyDescent="0.3">
      <c r="B33" t="s">
        <v>126</v>
      </c>
    </row>
    <row r="34" spans="2:2" x14ac:dyDescent="0.3">
      <c r="B34" t="s">
        <v>102</v>
      </c>
    </row>
    <row r="35" spans="2:2" x14ac:dyDescent="0.3">
      <c r="B35" t="s">
        <v>127</v>
      </c>
    </row>
    <row r="36" spans="2:2" x14ac:dyDescent="0.3">
      <c r="B36" t="s">
        <v>128</v>
      </c>
    </row>
    <row r="37" spans="2:2" x14ac:dyDescent="0.3">
      <c r="B37" t="s">
        <v>129</v>
      </c>
    </row>
    <row r="38" spans="2:2" x14ac:dyDescent="0.3">
      <c r="B38" t="s">
        <v>130</v>
      </c>
    </row>
    <row r="39" spans="2:2" x14ac:dyDescent="0.3">
      <c r="B39" t="s">
        <v>131</v>
      </c>
    </row>
    <row r="40" spans="2:2" x14ac:dyDescent="0.3">
      <c r="B40" t="s">
        <v>102</v>
      </c>
    </row>
    <row r="41" spans="2:2" x14ac:dyDescent="0.3">
      <c r="B41" t="s">
        <v>132</v>
      </c>
    </row>
    <row r="42" spans="2:2" x14ac:dyDescent="0.3">
      <c r="B42" t="s">
        <v>133</v>
      </c>
    </row>
    <row r="43" spans="2:2" x14ac:dyDescent="0.3">
      <c r="B43" t="s">
        <v>134</v>
      </c>
    </row>
    <row r="44" spans="2:2" x14ac:dyDescent="0.3">
      <c r="B44" t="s">
        <v>135</v>
      </c>
    </row>
    <row r="45" spans="2:2" x14ac:dyDescent="0.3">
      <c r="B45" t="s">
        <v>136</v>
      </c>
    </row>
    <row r="46" spans="2:2" x14ac:dyDescent="0.3">
      <c r="B46" t="s">
        <v>137</v>
      </c>
    </row>
    <row r="47" spans="2:2" x14ac:dyDescent="0.3">
      <c r="B47" t="s">
        <v>138</v>
      </c>
    </row>
    <row r="48" spans="2:2" x14ac:dyDescent="0.3">
      <c r="B48" t="s">
        <v>102</v>
      </c>
    </row>
    <row r="49" spans="2:2" x14ac:dyDescent="0.3">
      <c r="B49" t="s">
        <v>139</v>
      </c>
    </row>
    <row r="50" spans="2:2" x14ac:dyDescent="0.3">
      <c r="B50" t="s">
        <v>140</v>
      </c>
    </row>
    <row r="51" spans="2:2" x14ac:dyDescent="0.3">
      <c r="B51" t="s">
        <v>141</v>
      </c>
    </row>
    <row r="52" spans="2:2" x14ac:dyDescent="0.3">
      <c r="B52" t="s">
        <v>102</v>
      </c>
    </row>
    <row r="53" spans="2:2" x14ac:dyDescent="0.3">
      <c r="B53" t="s">
        <v>142</v>
      </c>
    </row>
    <row r="54" spans="2:2" x14ac:dyDescent="0.3">
      <c r="B54" t="s">
        <v>143</v>
      </c>
    </row>
    <row r="55" spans="2:2" x14ac:dyDescent="0.3">
      <c r="B55" t="s">
        <v>144</v>
      </c>
    </row>
    <row r="56" spans="2:2" x14ac:dyDescent="0.3">
      <c r="B56" t="s">
        <v>145</v>
      </c>
    </row>
    <row r="57" spans="2:2" x14ac:dyDescent="0.3">
      <c r="B57" t="s">
        <v>146</v>
      </c>
    </row>
    <row r="58" spans="2:2" x14ac:dyDescent="0.3">
      <c r="B58" t="s">
        <v>147</v>
      </c>
    </row>
    <row r="59" spans="2:2" x14ac:dyDescent="0.3">
      <c r="B59" t="s">
        <v>102</v>
      </c>
    </row>
    <row r="60" spans="2:2" x14ac:dyDescent="0.3">
      <c r="B60" t="s">
        <v>148</v>
      </c>
    </row>
    <row r="61" spans="2:2" x14ac:dyDescent="0.3">
      <c r="B61" t="s">
        <v>149</v>
      </c>
    </row>
    <row r="62" spans="2:2" x14ac:dyDescent="0.3">
      <c r="B62" t="s">
        <v>150</v>
      </c>
    </row>
    <row r="63" spans="2:2" x14ac:dyDescent="0.3">
      <c r="B63" t="s">
        <v>151</v>
      </c>
    </row>
    <row r="64" spans="2:2" x14ac:dyDescent="0.3">
      <c r="B64" t="s">
        <v>152</v>
      </c>
    </row>
    <row r="65" spans="2:2" x14ac:dyDescent="0.3">
      <c r="B65" t="s">
        <v>153</v>
      </c>
    </row>
    <row r="66" spans="2:2" x14ac:dyDescent="0.3">
      <c r="B66" t="s">
        <v>154</v>
      </c>
    </row>
    <row r="67" spans="2:2" x14ac:dyDescent="0.3">
      <c r="B67" t="s">
        <v>155</v>
      </c>
    </row>
    <row r="68" spans="2:2" x14ac:dyDescent="0.3">
      <c r="B68" t="s">
        <v>156</v>
      </c>
    </row>
    <row r="69" spans="2:2" x14ac:dyDescent="0.3">
      <c r="B69" t="s">
        <v>102</v>
      </c>
    </row>
    <row r="70" spans="2:2" x14ac:dyDescent="0.3">
      <c r="B70" t="s">
        <v>157</v>
      </c>
    </row>
    <row r="71" spans="2:2" x14ac:dyDescent="0.3">
      <c r="B71" t="s">
        <v>158</v>
      </c>
    </row>
    <row r="72" spans="2:2" x14ac:dyDescent="0.3">
      <c r="B72" t="s">
        <v>159</v>
      </c>
    </row>
    <row r="73" spans="2:2" x14ac:dyDescent="0.3">
      <c r="B73" t="s">
        <v>160</v>
      </c>
    </row>
    <row r="74" spans="2:2" x14ac:dyDescent="0.3">
      <c r="B74" t="s">
        <v>161</v>
      </c>
    </row>
    <row r="75" spans="2:2" x14ac:dyDescent="0.3">
      <c r="B75" t="s">
        <v>162</v>
      </c>
    </row>
    <row r="76" spans="2:2" x14ac:dyDescent="0.3">
      <c r="B76" t="s">
        <v>163</v>
      </c>
    </row>
    <row r="77" spans="2:2" x14ac:dyDescent="0.3">
      <c r="B77" t="s">
        <v>164</v>
      </c>
    </row>
    <row r="78" spans="2:2" x14ac:dyDescent="0.3">
      <c r="B78" t="s">
        <v>165</v>
      </c>
    </row>
    <row r="79" spans="2:2" x14ac:dyDescent="0.3">
      <c r="B79" t="s">
        <v>102</v>
      </c>
    </row>
    <row r="80" spans="2:2" x14ac:dyDescent="0.3">
      <c r="B80" t="s">
        <v>166</v>
      </c>
    </row>
    <row r="81" spans="2:2" x14ac:dyDescent="0.3">
      <c r="B81" t="s">
        <v>167</v>
      </c>
    </row>
    <row r="82" spans="2:2" x14ac:dyDescent="0.3">
      <c r="B82" t="s">
        <v>168</v>
      </c>
    </row>
    <row r="83" spans="2:2" x14ac:dyDescent="0.3">
      <c r="B83" t="s">
        <v>169</v>
      </c>
    </row>
    <row r="84" spans="2:2" x14ac:dyDescent="0.3">
      <c r="B84" t="s">
        <v>102</v>
      </c>
    </row>
    <row r="85" spans="2:2" x14ac:dyDescent="0.3">
      <c r="B85" t="s">
        <v>170</v>
      </c>
    </row>
    <row r="86" spans="2:2" x14ac:dyDescent="0.3">
      <c r="B86" t="s">
        <v>171</v>
      </c>
    </row>
    <row r="87" spans="2:2" x14ac:dyDescent="0.3">
      <c r="B87" t="s">
        <v>102</v>
      </c>
    </row>
    <row r="88" spans="2:2" x14ac:dyDescent="0.3">
      <c r="B88" t="s">
        <v>172</v>
      </c>
    </row>
    <row r="89" spans="2:2" x14ac:dyDescent="0.3">
      <c r="B89" t="s">
        <v>173</v>
      </c>
    </row>
    <row r="90" spans="2:2" x14ac:dyDescent="0.3">
      <c r="B90" t="s">
        <v>174</v>
      </c>
    </row>
    <row r="91" spans="2:2" x14ac:dyDescent="0.3">
      <c r="B91" t="s">
        <v>175</v>
      </c>
    </row>
    <row r="92" spans="2:2" x14ac:dyDescent="0.3">
      <c r="B92" t="s">
        <v>102</v>
      </c>
    </row>
    <row r="93" spans="2:2" x14ac:dyDescent="0.3">
      <c r="B93" t="s">
        <v>176</v>
      </c>
    </row>
    <row r="94" spans="2:2" x14ac:dyDescent="0.3">
      <c r="B94" t="s">
        <v>177</v>
      </c>
    </row>
    <row r="95" spans="2:2" x14ac:dyDescent="0.3">
      <c r="B95" t="s">
        <v>178</v>
      </c>
    </row>
    <row r="96" spans="2:2" x14ac:dyDescent="0.3">
      <c r="B96" t="s">
        <v>179</v>
      </c>
    </row>
    <row r="97" spans="2:2" x14ac:dyDescent="0.3">
      <c r="B97" t="s">
        <v>180</v>
      </c>
    </row>
    <row r="98" spans="2:2" x14ac:dyDescent="0.3">
      <c r="B98" t="s">
        <v>181</v>
      </c>
    </row>
    <row r="99" spans="2:2" x14ac:dyDescent="0.3">
      <c r="B99" t="s">
        <v>102</v>
      </c>
    </row>
    <row r="100" spans="2:2" x14ac:dyDescent="0.3">
      <c r="B100" t="s">
        <v>182</v>
      </c>
    </row>
    <row r="101" spans="2:2" x14ac:dyDescent="0.3">
      <c r="B101" t="s">
        <v>183</v>
      </c>
    </row>
    <row r="102" spans="2:2" x14ac:dyDescent="0.3">
      <c r="B102" t="s">
        <v>184</v>
      </c>
    </row>
    <row r="103" spans="2:2" x14ac:dyDescent="0.3">
      <c r="B103" t="s">
        <v>185</v>
      </c>
    </row>
    <row r="104" spans="2:2" x14ac:dyDescent="0.3">
      <c r="B104" t="s">
        <v>186</v>
      </c>
    </row>
    <row r="105" spans="2:2" x14ac:dyDescent="0.3">
      <c r="B105" t="s">
        <v>187</v>
      </c>
    </row>
    <row r="106" spans="2:2" x14ac:dyDescent="0.3">
      <c r="B106" t="s">
        <v>188</v>
      </c>
    </row>
    <row r="107" spans="2:2" x14ac:dyDescent="0.3">
      <c r="B107" t="s">
        <v>189</v>
      </c>
    </row>
    <row r="108" spans="2:2" x14ac:dyDescent="0.3">
      <c r="B108" t="s">
        <v>190</v>
      </c>
    </row>
    <row r="109" spans="2:2" x14ac:dyDescent="0.3">
      <c r="B109" t="s">
        <v>191</v>
      </c>
    </row>
    <row r="110" spans="2:2" x14ac:dyDescent="0.3">
      <c r="B110" t="s">
        <v>192</v>
      </c>
    </row>
    <row r="111" spans="2:2" x14ac:dyDescent="0.3">
      <c r="B111" t="s">
        <v>102</v>
      </c>
    </row>
    <row r="112" spans="2:2" x14ac:dyDescent="0.3">
      <c r="B112" t="s">
        <v>193</v>
      </c>
    </row>
    <row r="113" spans="2:2" x14ac:dyDescent="0.3">
      <c r="B113" t="s">
        <v>194</v>
      </c>
    </row>
    <row r="114" spans="2:2" x14ac:dyDescent="0.3">
      <c r="B114" t="s">
        <v>195</v>
      </c>
    </row>
    <row r="115" spans="2:2" x14ac:dyDescent="0.3">
      <c r="B115" t="s">
        <v>196</v>
      </c>
    </row>
    <row r="116" spans="2:2" x14ac:dyDescent="0.3">
      <c r="B116" t="s">
        <v>197</v>
      </c>
    </row>
    <row r="117" spans="2:2" x14ac:dyDescent="0.3">
      <c r="B117" t="s">
        <v>102</v>
      </c>
    </row>
    <row r="118" spans="2:2" x14ac:dyDescent="0.3">
      <c r="B118" t="s">
        <v>198</v>
      </c>
    </row>
    <row r="119" spans="2:2" x14ac:dyDescent="0.3">
      <c r="B119" t="s">
        <v>199</v>
      </c>
    </row>
    <row r="120" spans="2:2" x14ac:dyDescent="0.3">
      <c r="B120" t="s">
        <v>200</v>
      </c>
    </row>
    <row r="121" spans="2:2" x14ac:dyDescent="0.3">
      <c r="B121" t="s">
        <v>201</v>
      </c>
    </row>
    <row r="122" spans="2:2" x14ac:dyDescent="0.3">
      <c r="B122" t="s">
        <v>202</v>
      </c>
    </row>
    <row r="123" spans="2:2" x14ac:dyDescent="0.3">
      <c r="B123" t="s">
        <v>203</v>
      </c>
    </row>
    <row r="124" spans="2:2" x14ac:dyDescent="0.3">
      <c r="B124" t="s">
        <v>204</v>
      </c>
    </row>
    <row r="125" spans="2:2" x14ac:dyDescent="0.3">
      <c r="B125" t="s">
        <v>102</v>
      </c>
    </row>
    <row r="126" spans="2:2" x14ac:dyDescent="0.3">
      <c r="B126" t="s">
        <v>205</v>
      </c>
    </row>
    <row r="127" spans="2:2" x14ac:dyDescent="0.3">
      <c r="B127" t="s">
        <v>206</v>
      </c>
    </row>
    <row r="128" spans="2:2" x14ac:dyDescent="0.3">
      <c r="B128" t="s">
        <v>207</v>
      </c>
    </row>
    <row r="129" spans="2:2" x14ac:dyDescent="0.3">
      <c r="B129" t="s">
        <v>102</v>
      </c>
    </row>
    <row r="130" spans="2:2" x14ac:dyDescent="0.3">
      <c r="B130" t="s">
        <v>208</v>
      </c>
    </row>
    <row r="131" spans="2:2" x14ac:dyDescent="0.3">
      <c r="B131" t="s">
        <v>209</v>
      </c>
    </row>
    <row r="132" spans="2:2" x14ac:dyDescent="0.3">
      <c r="B132" t="s">
        <v>210</v>
      </c>
    </row>
    <row r="133" spans="2:2" x14ac:dyDescent="0.3">
      <c r="B133" t="s">
        <v>211</v>
      </c>
    </row>
    <row r="134" spans="2:2" x14ac:dyDescent="0.3">
      <c r="B134" t="s">
        <v>212</v>
      </c>
    </row>
    <row r="135" spans="2:2" x14ac:dyDescent="0.3">
      <c r="B135" t="s">
        <v>213</v>
      </c>
    </row>
    <row r="136" spans="2:2" x14ac:dyDescent="0.3">
      <c r="B136" t="s">
        <v>214</v>
      </c>
    </row>
    <row r="137" spans="2:2" x14ac:dyDescent="0.3">
      <c r="B137" t="s">
        <v>215</v>
      </c>
    </row>
    <row r="138" spans="2:2" x14ac:dyDescent="0.3">
      <c r="B138" t="s">
        <v>216</v>
      </c>
    </row>
    <row r="139" spans="2:2" x14ac:dyDescent="0.3">
      <c r="B139" t="s">
        <v>217</v>
      </c>
    </row>
    <row r="140" spans="2:2" x14ac:dyDescent="0.3">
      <c r="B140" t="s">
        <v>218</v>
      </c>
    </row>
    <row r="141" spans="2:2" x14ac:dyDescent="0.3">
      <c r="B141" t="s">
        <v>102</v>
      </c>
    </row>
    <row r="142" spans="2:2" x14ac:dyDescent="0.3">
      <c r="B142" t="s">
        <v>219</v>
      </c>
    </row>
    <row r="143" spans="2:2" x14ac:dyDescent="0.3">
      <c r="B143" t="s">
        <v>220</v>
      </c>
    </row>
    <row r="144" spans="2:2" x14ac:dyDescent="0.3">
      <c r="B144" t="s">
        <v>221</v>
      </c>
    </row>
    <row r="145" spans="2:2" x14ac:dyDescent="0.3">
      <c r="B145" t="s">
        <v>222</v>
      </c>
    </row>
    <row r="146" spans="2:2" x14ac:dyDescent="0.3">
      <c r="B146" t="s">
        <v>102</v>
      </c>
    </row>
    <row r="147" spans="2:2" x14ac:dyDescent="0.3">
      <c r="B147" t="s">
        <v>223</v>
      </c>
    </row>
    <row r="148" spans="2:2" x14ac:dyDescent="0.3">
      <c r="B148" t="s">
        <v>224</v>
      </c>
    </row>
    <row r="149" spans="2:2" x14ac:dyDescent="0.3">
      <c r="B149" t="s">
        <v>225</v>
      </c>
    </row>
    <row r="150" spans="2:2" x14ac:dyDescent="0.3">
      <c r="B150" t="s">
        <v>226</v>
      </c>
    </row>
    <row r="151" spans="2:2" x14ac:dyDescent="0.3">
      <c r="B151" t="s">
        <v>102</v>
      </c>
    </row>
    <row r="152" spans="2:2" x14ac:dyDescent="0.3">
      <c r="B152" t="s">
        <v>227</v>
      </c>
    </row>
    <row r="153" spans="2:2" x14ac:dyDescent="0.3">
      <c r="B153" t="s">
        <v>228</v>
      </c>
    </row>
    <row r="154" spans="2:2" x14ac:dyDescent="0.3">
      <c r="B154" t="s">
        <v>229</v>
      </c>
    </row>
    <row r="155" spans="2:2" x14ac:dyDescent="0.3">
      <c r="B155" t="s">
        <v>230</v>
      </c>
    </row>
    <row r="156" spans="2:2" x14ac:dyDescent="0.3">
      <c r="B156" t="s">
        <v>231</v>
      </c>
    </row>
    <row r="157" spans="2:2" x14ac:dyDescent="0.3">
      <c r="B157" t="s">
        <v>232</v>
      </c>
    </row>
    <row r="158" spans="2:2" x14ac:dyDescent="0.3">
      <c r="B158" t="s">
        <v>102</v>
      </c>
    </row>
    <row r="159" spans="2:2" x14ac:dyDescent="0.3">
      <c r="B159" t="s">
        <v>233</v>
      </c>
    </row>
    <row r="160" spans="2:2" x14ac:dyDescent="0.3">
      <c r="B160" t="s">
        <v>234</v>
      </c>
    </row>
    <row r="161" spans="2:2" x14ac:dyDescent="0.3">
      <c r="B161" t="s">
        <v>102</v>
      </c>
    </row>
    <row r="162" spans="2:2" x14ac:dyDescent="0.3">
      <c r="B162" t="s">
        <v>235</v>
      </c>
    </row>
    <row r="163" spans="2:2" x14ac:dyDescent="0.3">
      <c r="B163" t="s">
        <v>102</v>
      </c>
    </row>
    <row r="164" spans="2:2" x14ac:dyDescent="0.3">
      <c r="B164" t="s">
        <v>236</v>
      </c>
    </row>
    <row r="165" spans="2:2" x14ac:dyDescent="0.3">
      <c r="B165" t="s">
        <v>237</v>
      </c>
    </row>
    <row r="166" spans="2:2" x14ac:dyDescent="0.3">
      <c r="B166" t="s">
        <v>238</v>
      </c>
    </row>
    <row r="167" spans="2:2" x14ac:dyDescent="0.3">
      <c r="B167" t="s">
        <v>239</v>
      </c>
    </row>
    <row r="168" spans="2:2" x14ac:dyDescent="0.3">
      <c r="B168" t="s">
        <v>240</v>
      </c>
    </row>
    <row r="169" spans="2:2" x14ac:dyDescent="0.3">
      <c r="B169" t="s">
        <v>102</v>
      </c>
    </row>
    <row r="170" spans="2:2" x14ac:dyDescent="0.3">
      <c r="B170" t="s">
        <v>241</v>
      </c>
    </row>
    <row r="171" spans="2:2" x14ac:dyDescent="0.3">
      <c r="B171" t="s">
        <v>242</v>
      </c>
    </row>
    <row r="172" spans="2:2" x14ac:dyDescent="0.3">
      <c r="B172" t="s">
        <v>243</v>
      </c>
    </row>
    <row r="173" spans="2:2" x14ac:dyDescent="0.3">
      <c r="B173" t="s">
        <v>244</v>
      </c>
    </row>
    <row r="174" spans="2:2" x14ac:dyDescent="0.3">
      <c r="B174" t="s">
        <v>102</v>
      </c>
    </row>
    <row r="175" spans="2:2" x14ac:dyDescent="0.3">
      <c r="B175" t="s">
        <v>245</v>
      </c>
    </row>
    <row r="176" spans="2:2" x14ac:dyDescent="0.3">
      <c r="B176" t="s">
        <v>246</v>
      </c>
    </row>
    <row r="177" spans="2:2" x14ac:dyDescent="0.3">
      <c r="B177" t="s">
        <v>247</v>
      </c>
    </row>
    <row r="178" spans="2:2" x14ac:dyDescent="0.3">
      <c r="B178" t="s">
        <v>248</v>
      </c>
    </row>
    <row r="179" spans="2:2" x14ac:dyDescent="0.3">
      <c r="B179" t="s">
        <v>249</v>
      </c>
    </row>
    <row r="180" spans="2:2" x14ac:dyDescent="0.3">
      <c r="B180" t="s">
        <v>102</v>
      </c>
    </row>
    <row r="181" spans="2:2" x14ac:dyDescent="0.3">
      <c r="B181" t="s">
        <v>250</v>
      </c>
    </row>
    <row r="182" spans="2:2" x14ac:dyDescent="0.3">
      <c r="B182" t="s">
        <v>251</v>
      </c>
    </row>
    <row r="183" spans="2:2" x14ac:dyDescent="0.3">
      <c r="B183" t="s">
        <v>252</v>
      </c>
    </row>
    <row r="184" spans="2:2" x14ac:dyDescent="0.3">
      <c r="B184" t="s">
        <v>102</v>
      </c>
    </row>
    <row r="185" spans="2:2" x14ac:dyDescent="0.3">
      <c r="B185" t="s">
        <v>253</v>
      </c>
    </row>
    <row r="186" spans="2:2" x14ac:dyDescent="0.3">
      <c r="B186" t="s">
        <v>254</v>
      </c>
    </row>
    <row r="187" spans="2:2" x14ac:dyDescent="0.3">
      <c r="B187" t="s">
        <v>255</v>
      </c>
    </row>
    <row r="188" spans="2:2" x14ac:dyDescent="0.3">
      <c r="B188" t="s">
        <v>256</v>
      </c>
    </row>
    <row r="189" spans="2:2" x14ac:dyDescent="0.3">
      <c r="B189" t="s">
        <v>257</v>
      </c>
    </row>
    <row r="190" spans="2:2" x14ac:dyDescent="0.3">
      <c r="B190" t="s">
        <v>102</v>
      </c>
    </row>
    <row r="191" spans="2:2" x14ac:dyDescent="0.3">
      <c r="B191" t="s">
        <v>258</v>
      </c>
    </row>
    <row r="192" spans="2:2" x14ac:dyDescent="0.3">
      <c r="B192" t="s">
        <v>259</v>
      </c>
    </row>
    <row r="193" spans="2:2" x14ac:dyDescent="0.3">
      <c r="B193" t="s">
        <v>260</v>
      </c>
    </row>
    <row r="194" spans="2:2" x14ac:dyDescent="0.3">
      <c r="B194" t="s">
        <v>261</v>
      </c>
    </row>
    <row r="195" spans="2:2" x14ac:dyDescent="0.3">
      <c r="B195" t="s">
        <v>262</v>
      </c>
    </row>
    <row r="196" spans="2:2" x14ac:dyDescent="0.3">
      <c r="B196" t="s">
        <v>263</v>
      </c>
    </row>
    <row r="197" spans="2:2" x14ac:dyDescent="0.3">
      <c r="B197" t="s">
        <v>264</v>
      </c>
    </row>
    <row r="198" spans="2:2" x14ac:dyDescent="0.3">
      <c r="B198" t="s">
        <v>265</v>
      </c>
    </row>
    <row r="199" spans="2:2" x14ac:dyDescent="0.3">
      <c r="B199" t="s">
        <v>266</v>
      </c>
    </row>
    <row r="200" spans="2:2" x14ac:dyDescent="0.3">
      <c r="B200" t="s">
        <v>267</v>
      </c>
    </row>
    <row r="201" spans="2:2" x14ac:dyDescent="0.3">
      <c r="B201" t="s">
        <v>268</v>
      </c>
    </row>
    <row r="202" spans="2:2" x14ac:dyDescent="0.3">
      <c r="B202" t="s">
        <v>269</v>
      </c>
    </row>
    <row r="203" spans="2:2" x14ac:dyDescent="0.3">
      <c r="B203" t="s">
        <v>102</v>
      </c>
    </row>
    <row r="204" spans="2:2" x14ac:dyDescent="0.3">
      <c r="B204" t="s">
        <v>270</v>
      </c>
    </row>
    <row r="205" spans="2:2" x14ac:dyDescent="0.3">
      <c r="B205" t="s">
        <v>271</v>
      </c>
    </row>
    <row r="206" spans="2:2" x14ac:dyDescent="0.3">
      <c r="B206" t="s">
        <v>272</v>
      </c>
    </row>
    <row r="207" spans="2:2" x14ac:dyDescent="0.3">
      <c r="B207" t="s">
        <v>273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Calculations</vt:lpstr>
      <vt:lpstr>Stairs</vt:lpstr>
      <vt:lpstr>Structure</vt:lpstr>
      <vt:lpstr>Roof, Rooflight</vt:lpstr>
      <vt:lpstr>External walls</vt:lpstr>
      <vt:lpstr>Internal finishes</vt:lpstr>
      <vt:lpstr>External works</vt:lpstr>
      <vt:lpstr>NRM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Hesham Ahmad</cp:lastModifiedBy>
  <cp:lastPrinted>2023-09-25T19:14:24Z</cp:lastPrinted>
  <dcterms:created xsi:type="dcterms:W3CDTF">2020-08-03T17:59:09Z</dcterms:created>
  <dcterms:modified xsi:type="dcterms:W3CDTF">2023-09-25T20:27:17Z</dcterms:modified>
</cp:coreProperties>
</file>